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s\Documents\Pinec\BTM JmSST\"/>
    </mc:Choice>
  </mc:AlternateContent>
  <xr:revisionPtr revIDLastSave="0" documentId="13_ncr:1_{49D14D1F-D00E-4F23-9F7A-9ACB60DFAA2C}" xr6:coauthVersionLast="47" xr6:coauthVersionMax="47" xr10:uidLastSave="{00000000-0000-0000-0000-000000000000}"/>
  <bookViews>
    <workbookView xWindow="-120" yWindow="-120" windowWidth="29040" windowHeight="15840" tabRatio="904" xr2:uid="{00000000-000D-0000-FFFF-FFFF00000000}"/>
  </bookViews>
  <sheets>
    <sheet name="seznam" sheetId="1" r:id="rId1"/>
    <sheet name="4x1-16" sheetId="2" r:id="rId2"/>
    <sheet name=" pavouk A" sheetId="26" r:id="rId3"/>
    <sheet name=" útěcha A" sheetId="28" r:id="rId4"/>
    <sheet name="play-off" sheetId="4" r:id="rId5"/>
    <sheet name="zap_pav A" sheetId="27" r:id="rId6"/>
    <sheet name="zap_útěcha A" sheetId="29" r:id="rId7"/>
    <sheet name="útěcha" sheetId="12" r:id="rId8"/>
    <sheet name="zap_playoff" sheetId="6" r:id="rId9"/>
    <sheet name="zap_útěcha" sheetId="13" r:id="rId10"/>
    <sheet name="zápis A-D" sheetId="18" r:id="rId11"/>
    <sheet name="zápis E-H" sheetId="20" r:id="rId12"/>
    <sheet name="zápis I-L" sheetId="22" r:id="rId13"/>
    <sheet name="zápis M-P" sheetId="24" r:id="rId14"/>
    <sheet name="zápis tisk A-D" sheetId="19" r:id="rId15"/>
    <sheet name="zápis tisk E-H" sheetId="21" r:id="rId16"/>
    <sheet name="zápis tisk I-L" sheetId="23" r:id="rId17"/>
    <sheet name="zápis tisk M-P" sheetId="25" r:id="rId18"/>
    <sheet name="zápis" sheetId="10" r:id="rId19"/>
    <sheet name="zápis tisk" sheetId="11" r:id="rId20"/>
    <sheet name="pavouk 4-hra" sheetId="14" r:id="rId21"/>
    <sheet name="zap_pav_4" sheetId="15" r:id="rId22"/>
    <sheet name="6x1-2" sheetId="16" r:id="rId23"/>
    <sheet name="6x3-4" sheetId="17" r:id="rId24"/>
  </sheets>
  <definedNames>
    <definedName name="_xlnm.Print_Area" localSheetId="2">' pavouk A'!$A$1:$G$33</definedName>
    <definedName name="_xlnm.Print_Area" localSheetId="3">' útěcha A'!$A$1:$G$33</definedName>
    <definedName name="_xlnm.Print_Area" localSheetId="1">'4x1-16'!$A$1:$AH$126</definedName>
    <definedName name="_xlnm.Print_Area" localSheetId="22">'6x1-2'!$A$1:$AM$36</definedName>
    <definedName name="_xlnm.Print_Area" localSheetId="23">'6x3-4'!$A$1:$AM$36</definedName>
    <definedName name="_xlnm.Print_Area" localSheetId="20">'pavouk 4-hra'!$A$1:$H$17</definedName>
    <definedName name="_xlnm.Print_Area" localSheetId="4">'play-off'!$A$1:$G$33</definedName>
    <definedName name="_xlnm.Print_Area" localSheetId="0">seznam!$A$1:$E$43</definedName>
    <definedName name="_xlnm.Print_Area" localSheetId="7">útěcha!$A$1:$G$65</definedName>
    <definedName name="_xlnm.Print_Area" localSheetId="19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29" l="1"/>
  <c r="E31" i="28" s="1"/>
  <c r="L4" i="27"/>
  <c r="J4" i="27"/>
  <c r="C33" i="28"/>
  <c r="D9" i="29" s="1"/>
  <c r="C32" i="28"/>
  <c r="C31" i="28"/>
  <c r="B9" i="29" s="1"/>
  <c r="C30" i="28"/>
  <c r="C29" i="28"/>
  <c r="D8" i="29" s="1"/>
  <c r="C28" i="28"/>
  <c r="C27" i="28"/>
  <c r="B8" i="29" s="1"/>
  <c r="C26" i="28"/>
  <c r="C25" i="28"/>
  <c r="D7" i="29" s="1"/>
  <c r="C24" i="28"/>
  <c r="C23" i="28"/>
  <c r="B7" i="29" s="1"/>
  <c r="C22" i="28"/>
  <c r="C21" i="28"/>
  <c r="D6" i="29" s="1"/>
  <c r="C20" i="28"/>
  <c r="C19" i="28"/>
  <c r="B6" i="29" s="1"/>
  <c r="C18" i="28"/>
  <c r="C17" i="28"/>
  <c r="D5" i="29" s="1"/>
  <c r="C16" i="28"/>
  <c r="C15" i="28"/>
  <c r="B5" i="29" s="1"/>
  <c r="C14" i="28"/>
  <c r="C13" i="28"/>
  <c r="D4" i="29" s="1"/>
  <c r="C12" i="28"/>
  <c r="C11" i="28"/>
  <c r="B4" i="29" s="1"/>
  <c r="C10" i="28"/>
  <c r="C9" i="28"/>
  <c r="D3" i="29" s="1"/>
  <c r="C8" i="28"/>
  <c r="C7" i="28"/>
  <c r="B3" i="29" s="1"/>
  <c r="C6" i="28"/>
  <c r="C5" i="28"/>
  <c r="D2" i="29" s="1"/>
  <c r="C4" i="28"/>
  <c r="C3" i="28"/>
  <c r="B2" i="29" s="1"/>
  <c r="C2" i="28"/>
  <c r="C33" i="26"/>
  <c r="D9" i="27" s="1"/>
  <c r="C32" i="26"/>
  <c r="C31" i="26"/>
  <c r="B9" i="27" s="1"/>
  <c r="C30" i="26"/>
  <c r="C29" i="26"/>
  <c r="D8" i="27" s="1"/>
  <c r="C28" i="26"/>
  <c r="C27" i="26"/>
  <c r="B8" i="27" s="1"/>
  <c r="C26" i="26"/>
  <c r="C25" i="26"/>
  <c r="D7" i="27" s="1"/>
  <c r="C24" i="26"/>
  <c r="C23" i="26"/>
  <c r="B7" i="27" s="1"/>
  <c r="C22" i="26"/>
  <c r="C21" i="26"/>
  <c r="D6" i="27" s="1"/>
  <c r="C20" i="26"/>
  <c r="C19" i="26"/>
  <c r="B6" i="27" s="1"/>
  <c r="D20" i="26" s="1"/>
  <c r="O4" i="27" s="1"/>
  <c r="C18" i="26"/>
  <c r="C17" i="26"/>
  <c r="D5" i="27" s="1"/>
  <c r="C16" i="26"/>
  <c r="C15" i="26"/>
  <c r="B5" i="27" s="1"/>
  <c r="C14" i="26"/>
  <c r="C13" i="26"/>
  <c r="D4" i="27" s="1"/>
  <c r="C12" i="26"/>
  <c r="C11" i="26"/>
  <c r="B4" i="27" s="1"/>
  <c r="C10" i="26"/>
  <c r="C9" i="26"/>
  <c r="D3" i="27" s="1"/>
  <c r="C8" i="26"/>
  <c r="C7" i="26"/>
  <c r="B3" i="27" s="1"/>
  <c r="C6" i="26"/>
  <c r="C5" i="26"/>
  <c r="D2" i="27" s="1"/>
  <c r="C4" i="26"/>
  <c r="C3" i="26"/>
  <c r="B2" i="27" s="1"/>
  <c r="C2" i="26"/>
  <c r="Y10" i="29"/>
  <c r="W10" i="29"/>
  <c r="J9" i="29"/>
  <c r="Y8" i="29"/>
  <c r="W8" i="29"/>
  <c r="L8" i="29"/>
  <c r="J8" i="29"/>
  <c r="Y7" i="29"/>
  <c r="W7" i="29"/>
  <c r="L7" i="29"/>
  <c r="J7" i="29"/>
  <c r="L6" i="29"/>
  <c r="Y5" i="29"/>
  <c r="J5" i="29"/>
  <c r="Y4" i="29"/>
  <c r="W4" i="29"/>
  <c r="L4" i="29"/>
  <c r="J4" i="29"/>
  <c r="Y3" i="29"/>
  <c r="W3" i="29"/>
  <c r="L3" i="29"/>
  <c r="J3" i="29"/>
  <c r="Y2" i="29"/>
  <c r="W2" i="29"/>
  <c r="L2" i="29"/>
  <c r="Y10" i="27"/>
  <c r="W10" i="27"/>
  <c r="J9" i="27"/>
  <c r="Y8" i="27"/>
  <c r="W8" i="27"/>
  <c r="F27" i="26" s="1"/>
  <c r="L8" i="27"/>
  <c r="J8" i="27"/>
  <c r="Y7" i="27"/>
  <c r="W7" i="27"/>
  <c r="L7" i="27"/>
  <c r="J7" i="27"/>
  <c r="L6" i="27"/>
  <c r="Y5" i="27"/>
  <c r="W5" i="27"/>
  <c r="J5" i="27"/>
  <c r="Y4" i="27"/>
  <c r="W4" i="27"/>
  <c r="Y3" i="27"/>
  <c r="W3" i="27"/>
  <c r="L3" i="27"/>
  <c r="J3" i="27"/>
  <c r="Y2" i="27"/>
  <c r="W2" i="27"/>
  <c r="E7" i="26" s="1"/>
  <c r="L2" i="27"/>
  <c r="E15" i="28" l="1"/>
  <c r="F27" i="28"/>
  <c r="G19" i="28"/>
  <c r="F11" i="28"/>
  <c r="F11" i="26"/>
  <c r="E23" i="28"/>
  <c r="E23" i="26"/>
  <c r="D9" i="26"/>
  <c r="D25" i="26"/>
  <c r="E7" i="28"/>
  <c r="D13" i="26"/>
  <c r="D29" i="28"/>
  <c r="D25" i="28"/>
  <c r="D13" i="28"/>
  <c r="D32" i="28"/>
  <c r="Q5" i="29" s="1"/>
  <c r="D12" i="26"/>
  <c r="O3" i="27" s="1"/>
  <c r="E14" i="26" s="1"/>
  <c r="Q7" i="27" s="1"/>
  <c r="D32" i="26"/>
  <c r="Q5" i="27" s="1"/>
  <c r="D24" i="26"/>
  <c r="Q4" i="27" s="1"/>
  <c r="E22" i="26" s="1"/>
  <c r="O8" i="27" s="1"/>
  <c r="D16" i="26"/>
  <c r="Q3" i="27" s="1"/>
  <c r="D8" i="26"/>
  <c r="Q2" i="27" s="1"/>
  <c r="D29" i="26"/>
  <c r="G19" i="26"/>
  <c r="D12" i="28"/>
  <c r="O3" i="29" s="1"/>
  <c r="D9" i="28"/>
  <c r="D20" i="28"/>
  <c r="O4" i="29" s="1"/>
  <c r="E22" i="28" s="1"/>
  <c r="O8" i="29" s="1"/>
  <c r="F26" i="28" s="1"/>
  <c r="Q10" i="29" s="1"/>
  <c r="D24" i="28"/>
  <c r="Q4" i="29" s="1"/>
  <c r="D16" i="28"/>
  <c r="Q3" i="29" s="1"/>
  <c r="E14" i="28"/>
  <c r="Q7" i="29" s="1"/>
  <c r="F10" i="28" s="1"/>
  <c r="O10" i="29" s="1"/>
  <c r="G18" i="28" s="1"/>
  <c r="D4" i="26"/>
  <c r="O2" i="27" s="1"/>
  <c r="E6" i="26" s="1"/>
  <c r="O7" i="27" s="1"/>
  <c r="F10" i="26" s="1"/>
  <c r="O10" i="27" s="1"/>
  <c r="G18" i="26" s="1"/>
  <c r="H3" i="26"/>
  <c r="D28" i="28"/>
  <c r="O5" i="29" s="1"/>
  <c r="E30" i="28" s="1"/>
  <c r="Q8" i="29" s="1"/>
  <c r="E30" i="26"/>
  <c r="Q8" i="27" s="1"/>
  <c r="F26" i="26" s="1"/>
  <c r="Q10" i="27" s="1"/>
  <c r="D4" i="28"/>
  <c r="O2" i="29" s="1"/>
  <c r="E6" i="28" s="1"/>
  <c r="O7" i="29" s="1"/>
  <c r="H3" i="28"/>
  <c r="E31" i="26"/>
  <c r="E15" i="26"/>
  <c r="D8" i="28"/>
  <c r="Q2" i="29" s="1"/>
  <c r="D28" i="26"/>
  <c r="O5" i="27" s="1"/>
  <c r="AE8" i="2" l="1"/>
  <c r="A3" i="11" l="1"/>
  <c r="D3" i="11"/>
  <c r="H3" i="11"/>
  <c r="K3" i="11"/>
  <c r="A10" i="11"/>
  <c r="D10" i="11"/>
  <c r="H10" i="11"/>
  <c r="K10" i="11"/>
  <c r="A17" i="11"/>
  <c r="D17" i="11"/>
  <c r="H17" i="11"/>
  <c r="K17" i="11"/>
  <c r="M79" i="25"/>
  <c r="L79" i="25"/>
  <c r="K79" i="25"/>
  <c r="H79" i="25"/>
  <c r="F79" i="25"/>
  <c r="E79" i="25"/>
  <c r="D79" i="25"/>
  <c r="A79" i="25"/>
  <c r="H78" i="25"/>
  <c r="A78" i="25"/>
  <c r="M72" i="25"/>
  <c r="L72" i="25"/>
  <c r="K72" i="25"/>
  <c r="H72" i="25"/>
  <c r="F72" i="25"/>
  <c r="E72" i="25"/>
  <c r="D72" i="25"/>
  <c r="A72" i="25"/>
  <c r="H71" i="25"/>
  <c r="A71" i="25"/>
  <c r="M65" i="25"/>
  <c r="L65" i="25"/>
  <c r="K65" i="25"/>
  <c r="H65" i="25"/>
  <c r="F65" i="25"/>
  <c r="E65" i="25"/>
  <c r="D65" i="25"/>
  <c r="A65" i="25"/>
  <c r="H64" i="25"/>
  <c r="A64" i="25"/>
  <c r="M58" i="25"/>
  <c r="L58" i="25"/>
  <c r="K58" i="25"/>
  <c r="H58" i="25"/>
  <c r="F58" i="25"/>
  <c r="E58" i="25"/>
  <c r="D58" i="25"/>
  <c r="A58" i="25"/>
  <c r="H57" i="25"/>
  <c r="A57" i="25"/>
  <c r="M51" i="25"/>
  <c r="L51" i="25"/>
  <c r="K51" i="25"/>
  <c r="H51" i="25"/>
  <c r="F51" i="25"/>
  <c r="E51" i="25"/>
  <c r="D51" i="25"/>
  <c r="A51" i="25"/>
  <c r="H50" i="25"/>
  <c r="A50" i="25"/>
  <c r="M44" i="25"/>
  <c r="L44" i="25"/>
  <c r="K44" i="25"/>
  <c r="H44" i="25"/>
  <c r="F44" i="25"/>
  <c r="E44" i="25"/>
  <c r="D44" i="25"/>
  <c r="A44" i="25"/>
  <c r="H43" i="25"/>
  <c r="A43" i="25"/>
  <c r="M37" i="25"/>
  <c r="L37" i="25"/>
  <c r="K37" i="25"/>
  <c r="H37" i="25"/>
  <c r="F37" i="25"/>
  <c r="E37" i="25"/>
  <c r="D37" i="25"/>
  <c r="A37" i="25"/>
  <c r="H36" i="25"/>
  <c r="A36" i="25"/>
  <c r="M30" i="25"/>
  <c r="L30" i="25"/>
  <c r="K30" i="25"/>
  <c r="H30" i="25"/>
  <c r="F30" i="25"/>
  <c r="E30" i="25"/>
  <c r="D30" i="25"/>
  <c r="A30" i="25"/>
  <c r="H29" i="25"/>
  <c r="A29" i="25"/>
  <c r="M23" i="25"/>
  <c r="L23" i="25"/>
  <c r="K23" i="25"/>
  <c r="H23" i="25"/>
  <c r="F23" i="25"/>
  <c r="E23" i="25"/>
  <c r="D23" i="25"/>
  <c r="A23" i="25"/>
  <c r="H22" i="25"/>
  <c r="A22" i="25"/>
  <c r="M16" i="25"/>
  <c r="L16" i="25"/>
  <c r="K16" i="25"/>
  <c r="H16" i="25"/>
  <c r="F16" i="25"/>
  <c r="E16" i="25"/>
  <c r="D16" i="25"/>
  <c r="A16" i="25"/>
  <c r="H15" i="25"/>
  <c r="A15" i="25"/>
  <c r="M9" i="25"/>
  <c r="L9" i="25"/>
  <c r="K9" i="25"/>
  <c r="H9" i="25"/>
  <c r="F9" i="25"/>
  <c r="E9" i="25"/>
  <c r="D9" i="25"/>
  <c r="A9" i="25"/>
  <c r="H8" i="25"/>
  <c r="A8" i="25"/>
  <c r="M2" i="25"/>
  <c r="L2" i="25"/>
  <c r="K2" i="25"/>
  <c r="H2" i="25"/>
  <c r="F2" i="25"/>
  <c r="E2" i="25"/>
  <c r="D2" i="25"/>
  <c r="A2" i="25"/>
  <c r="H1" i="25"/>
  <c r="A1" i="25"/>
  <c r="M79" i="23"/>
  <c r="L79" i="23"/>
  <c r="K79" i="23"/>
  <c r="H79" i="23"/>
  <c r="F79" i="23"/>
  <c r="E79" i="23"/>
  <c r="D79" i="23"/>
  <c r="A79" i="23"/>
  <c r="H78" i="23"/>
  <c r="A78" i="23"/>
  <c r="M72" i="23"/>
  <c r="L72" i="23"/>
  <c r="K72" i="23"/>
  <c r="H72" i="23"/>
  <c r="F72" i="23"/>
  <c r="E72" i="23"/>
  <c r="D72" i="23"/>
  <c r="A72" i="23"/>
  <c r="H71" i="23"/>
  <c r="A71" i="23"/>
  <c r="M65" i="23"/>
  <c r="L65" i="23"/>
  <c r="K65" i="23"/>
  <c r="H65" i="23"/>
  <c r="F65" i="23"/>
  <c r="E65" i="23"/>
  <c r="D65" i="23"/>
  <c r="A65" i="23"/>
  <c r="H64" i="23"/>
  <c r="A64" i="23"/>
  <c r="M58" i="23"/>
  <c r="L58" i="23"/>
  <c r="K58" i="23"/>
  <c r="H58" i="23"/>
  <c r="F58" i="23"/>
  <c r="E58" i="23"/>
  <c r="D58" i="23"/>
  <c r="A58" i="23"/>
  <c r="H57" i="23"/>
  <c r="A57" i="23"/>
  <c r="M51" i="23"/>
  <c r="L51" i="23"/>
  <c r="K51" i="23"/>
  <c r="H51" i="23"/>
  <c r="F51" i="23"/>
  <c r="E51" i="23"/>
  <c r="D51" i="23"/>
  <c r="A51" i="23"/>
  <c r="H50" i="23"/>
  <c r="A50" i="23"/>
  <c r="M44" i="23"/>
  <c r="L44" i="23"/>
  <c r="K44" i="23"/>
  <c r="H44" i="23"/>
  <c r="F44" i="23"/>
  <c r="E44" i="23"/>
  <c r="D44" i="23"/>
  <c r="A44" i="23"/>
  <c r="H43" i="23"/>
  <c r="A43" i="23"/>
  <c r="M37" i="23"/>
  <c r="L37" i="23"/>
  <c r="K37" i="23"/>
  <c r="H37" i="23"/>
  <c r="F37" i="23"/>
  <c r="E37" i="23"/>
  <c r="D37" i="23"/>
  <c r="A37" i="23"/>
  <c r="H36" i="23"/>
  <c r="A36" i="23"/>
  <c r="M30" i="23"/>
  <c r="L30" i="23"/>
  <c r="K30" i="23"/>
  <c r="H30" i="23"/>
  <c r="F30" i="23"/>
  <c r="E30" i="23"/>
  <c r="D30" i="23"/>
  <c r="A30" i="23"/>
  <c r="H29" i="23"/>
  <c r="A29" i="23"/>
  <c r="M23" i="23"/>
  <c r="L23" i="23"/>
  <c r="K23" i="23"/>
  <c r="H23" i="23"/>
  <c r="F23" i="23"/>
  <c r="E23" i="23"/>
  <c r="D23" i="23"/>
  <c r="A23" i="23"/>
  <c r="H22" i="23"/>
  <c r="A22" i="23"/>
  <c r="M16" i="23"/>
  <c r="L16" i="23"/>
  <c r="K16" i="23"/>
  <c r="H16" i="23"/>
  <c r="F16" i="23"/>
  <c r="E16" i="23"/>
  <c r="D16" i="23"/>
  <c r="A16" i="23"/>
  <c r="H15" i="23"/>
  <c r="A15" i="23"/>
  <c r="M9" i="23"/>
  <c r="L9" i="23"/>
  <c r="K9" i="23"/>
  <c r="H9" i="23"/>
  <c r="F9" i="23"/>
  <c r="E9" i="23"/>
  <c r="D9" i="23"/>
  <c r="A9" i="23"/>
  <c r="H8" i="23"/>
  <c r="A8" i="23"/>
  <c r="M2" i="23"/>
  <c r="L2" i="23"/>
  <c r="K2" i="23"/>
  <c r="H2" i="23"/>
  <c r="F2" i="23"/>
  <c r="E2" i="23"/>
  <c r="D2" i="23"/>
  <c r="A2" i="23"/>
  <c r="H1" i="23"/>
  <c r="A1" i="23"/>
  <c r="M79" i="21"/>
  <c r="L79" i="21"/>
  <c r="K79" i="21"/>
  <c r="H79" i="21"/>
  <c r="F79" i="21"/>
  <c r="E79" i="21"/>
  <c r="D79" i="21"/>
  <c r="A79" i="21"/>
  <c r="H78" i="21"/>
  <c r="A78" i="21"/>
  <c r="M72" i="21"/>
  <c r="L72" i="21"/>
  <c r="K72" i="21"/>
  <c r="H72" i="21"/>
  <c r="F72" i="21"/>
  <c r="E72" i="21"/>
  <c r="D72" i="21"/>
  <c r="A72" i="21"/>
  <c r="H71" i="21"/>
  <c r="A71" i="21"/>
  <c r="M65" i="21"/>
  <c r="L65" i="21"/>
  <c r="K65" i="21"/>
  <c r="H65" i="21"/>
  <c r="F65" i="21"/>
  <c r="E65" i="21"/>
  <c r="D65" i="21"/>
  <c r="A65" i="21"/>
  <c r="H64" i="21"/>
  <c r="A64" i="21"/>
  <c r="M58" i="21"/>
  <c r="L58" i="21"/>
  <c r="K58" i="21"/>
  <c r="H58" i="21"/>
  <c r="F58" i="21"/>
  <c r="E58" i="21"/>
  <c r="D58" i="21"/>
  <c r="A58" i="21"/>
  <c r="H57" i="21"/>
  <c r="A57" i="21"/>
  <c r="M51" i="21"/>
  <c r="L51" i="21"/>
  <c r="K51" i="21"/>
  <c r="H51" i="21"/>
  <c r="F51" i="21"/>
  <c r="E51" i="21"/>
  <c r="D51" i="21"/>
  <c r="A51" i="21"/>
  <c r="H50" i="21"/>
  <c r="A50" i="21"/>
  <c r="M44" i="21"/>
  <c r="L44" i="21"/>
  <c r="K44" i="21"/>
  <c r="H44" i="21"/>
  <c r="F44" i="21"/>
  <c r="E44" i="21"/>
  <c r="D44" i="21"/>
  <c r="A44" i="21"/>
  <c r="H43" i="21"/>
  <c r="A43" i="21"/>
  <c r="M37" i="21"/>
  <c r="L37" i="21"/>
  <c r="K37" i="21"/>
  <c r="H37" i="21"/>
  <c r="F37" i="21"/>
  <c r="E37" i="21"/>
  <c r="D37" i="21"/>
  <c r="A37" i="21"/>
  <c r="H36" i="21"/>
  <c r="A36" i="21"/>
  <c r="M30" i="21"/>
  <c r="L30" i="21"/>
  <c r="K30" i="21"/>
  <c r="H30" i="21"/>
  <c r="F30" i="21"/>
  <c r="E30" i="21"/>
  <c r="D30" i="21"/>
  <c r="A30" i="21"/>
  <c r="H29" i="21"/>
  <c r="A29" i="21"/>
  <c r="M23" i="21"/>
  <c r="L23" i="21"/>
  <c r="K23" i="21"/>
  <c r="H23" i="21"/>
  <c r="F23" i="21"/>
  <c r="E23" i="21"/>
  <c r="D23" i="21"/>
  <c r="A23" i="21"/>
  <c r="H22" i="21"/>
  <c r="A22" i="21"/>
  <c r="M16" i="21"/>
  <c r="L16" i="21"/>
  <c r="K16" i="21"/>
  <c r="H16" i="21"/>
  <c r="F16" i="21"/>
  <c r="E16" i="21"/>
  <c r="D16" i="21"/>
  <c r="A16" i="21"/>
  <c r="H15" i="21"/>
  <c r="A15" i="21"/>
  <c r="M9" i="21"/>
  <c r="L9" i="21"/>
  <c r="K9" i="21"/>
  <c r="H9" i="21"/>
  <c r="F9" i="21"/>
  <c r="E9" i="21"/>
  <c r="D9" i="21"/>
  <c r="A9" i="21"/>
  <c r="H8" i="21"/>
  <c r="A8" i="21"/>
  <c r="M2" i="21"/>
  <c r="L2" i="21"/>
  <c r="K2" i="21"/>
  <c r="H2" i="21"/>
  <c r="F2" i="21"/>
  <c r="E2" i="21"/>
  <c r="D2" i="21"/>
  <c r="A2" i="21"/>
  <c r="H1" i="21"/>
  <c r="A1" i="21"/>
  <c r="M79" i="19"/>
  <c r="L79" i="19"/>
  <c r="K79" i="19"/>
  <c r="H79" i="19"/>
  <c r="F79" i="19"/>
  <c r="E79" i="19"/>
  <c r="D79" i="19"/>
  <c r="A79" i="19"/>
  <c r="H78" i="19"/>
  <c r="A78" i="19"/>
  <c r="M72" i="19"/>
  <c r="L72" i="19"/>
  <c r="K72" i="19"/>
  <c r="H72" i="19"/>
  <c r="F72" i="19"/>
  <c r="E72" i="19"/>
  <c r="D72" i="19"/>
  <c r="A72" i="19"/>
  <c r="H71" i="19"/>
  <c r="A71" i="19"/>
  <c r="M65" i="19"/>
  <c r="L65" i="19"/>
  <c r="K65" i="19"/>
  <c r="H65" i="19"/>
  <c r="F65" i="19"/>
  <c r="E65" i="19"/>
  <c r="D65" i="19"/>
  <c r="A65" i="19"/>
  <c r="H64" i="19"/>
  <c r="A64" i="19"/>
  <c r="M58" i="19"/>
  <c r="L58" i="19"/>
  <c r="K58" i="19"/>
  <c r="H58" i="19"/>
  <c r="F58" i="19"/>
  <c r="E58" i="19"/>
  <c r="D58" i="19"/>
  <c r="A58" i="19"/>
  <c r="H57" i="19"/>
  <c r="A57" i="19"/>
  <c r="M51" i="19"/>
  <c r="L51" i="19"/>
  <c r="K51" i="19"/>
  <c r="H51" i="19"/>
  <c r="F51" i="19"/>
  <c r="E51" i="19"/>
  <c r="D51" i="19"/>
  <c r="A51" i="19"/>
  <c r="H50" i="19"/>
  <c r="A50" i="19"/>
  <c r="M44" i="19"/>
  <c r="L44" i="19"/>
  <c r="K44" i="19"/>
  <c r="H44" i="19"/>
  <c r="F44" i="19"/>
  <c r="E44" i="19"/>
  <c r="D44" i="19"/>
  <c r="A44" i="19"/>
  <c r="H43" i="19"/>
  <c r="A43" i="19"/>
  <c r="M37" i="19"/>
  <c r="L37" i="19"/>
  <c r="K37" i="19"/>
  <c r="H37" i="19"/>
  <c r="F37" i="19"/>
  <c r="E37" i="19"/>
  <c r="D37" i="19"/>
  <c r="A37" i="19"/>
  <c r="H36" i="19"/>
  <c r="A36" i="19"/>
  <c r="M30" i="19"/>
  <c r="L30" i="19"/>
  <c r="K30" i="19"/>
  <c r="H30" i="19"/>
  <c r="F30" i="19"/>
  <c r="E30" i="19"/>
  <c r="D30" i="19"/>
  <c r="A30" i="19"/>
  <c r="H29" i="19"/>
  <c r="A29" i="19"/>
  <c r="M23" i="19"/>
  <c r="L23" i="19"/>
  <c r="K23" i="19"/>
  <c r="H23" i="19"/>
  <c r="F23" i="19"/>
  <c r="E23" i="19"/>
  <c r="D23" i="19"/>
  <c r="A23" i="19"/>
  <c r="H22" i="19"/>
  <c r="A22" i="19"/>
  <c r="M16" i="19"/>
  <c r="L16" i="19"/>
  <c r="K16" i="19"/>
  <c r="H16" i="19"/>
  <c r="F16" i="19"/>
  <c r="E16" i="19"/>
  <c r="D16" i="19"/>
  <c r="A16" i="19"/>
  <c r="H15" i="19"/>
  <c r="A15" i="19"/>
  <c r="M9" i="19"/>
  <c r="L9" i="19"/>
  <c r="K9" i="19"/>
  <c r="H9" i="19"/>
  <c r="F9" i="19"/>
  <c r="E9" i="19"/>
  <c r="D9" i="19"/>
  <c r="A9" i="19"/>
  <c r="H8" i="19"/>
  <c r="A8" i="19"/>
  <c r="M2" i="19"/>
  <c r="L2" i="19"/>
  <c r="K2" i="19"/>
  <c r="H2" i="19"/>
  <c r="F2" i="19"/>
  <c r="E2" i="19"/>
  <c r="D2" i="19"/>
  <c r="A2" i="19"/>
  <c r="H1" i="19"/>
  <c r="A1" i="19"/>
  <c r="L16" i="11"/>
  <c r="L9" i="11"/>
  <c r="L2" i="11"/>
  <c r="E16" i="11"/>
  <c r="E9" i="11"/>
  <c r="E2" i="11"/>
  <c r="C1" i="14"/>
  <c r="B1" i="12"/>
  <c r="B1" i="4"/>
  <c r="C1" i="17"/>
  <c r="C1" i="16"/>
  <c r="B1" i="2"/>
  <c r="B43" i="2" s="1"/>
  <c r="A2" i="11"/>
  <c r="C65" i="4"/>
  <c r="D17" i="6" s="1"/>
  <c r="C64" i="4"/>
  <c r="C63" i="4"/>
  <c r="B17" i="6" s="1"/>
  <c r="C62" i="4"/>
  <c r="C61" i="4"/>
  <c r="D16" i="6" s="1"/>
  <c r="C60" i="4"/>
  <c r="C59" i="4"/>
  <c r="B16" i="6" s="1"/>
  <c r="C58" i="4"/>
  <c r="C57" i="4"/>
  <c r="D15" i="6" s="1"/>
  <c r="C56" i="4"/>
  <c r="C55" i="4"/>
  <c r="B15" i="6" s="1"/>
  <c r="C54" i="4"/>
  <c r="C53" i="4"/>
  <c r="D14" i="6" s="1"/>
  <c r="C52" i="4"/>
  <c r="C51" i="4"/>
  <c r="B14" i="6" s="1"/>
  <c r="C50" i="4"/>
  <c r="C49" i="4"/>
  <c r="D13" i="6" s="1"/>
  <c r="C48" i="4"/>
  <c r="C47" i="4"/>
  <c r="B13" i="6" s="1"/>
  <c r="C46" i="4"/>
  <c r="C45" i="4"/>
  <c r="D12" i="6" s="1"/>
  <c r="C44" i="4"/>
  <c r="C43" i="4"/>
  <c r="B12" i="6" s="1"/>
  <c r="C42" i="4"/>
  <c r="C41" i="4"/>
  <c r="D11" i="6" s="1"/>
  <c r="C40" i="4"/>
  <c r="C39" i="4"/>
  <c r="B11" i="6" s="1"/>
  <c r="C38" i="4"/>
  <c r="C37" i="4"/>
  <c r="D10" i="6" s="1"/>
  <c r="C36" i="4"/>
  <c r="C35" i="4"/>
  <c r="B10" i="6" s="1"/>
  <c r="C34" i="4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D29" i="16"/>
  <c r="D28" i="16"/>
  <c r="AE22" i="16" s="1"/>
  <c r="D27" i="16"/>
  <c r="D26" i="16"/>
  <c r="AC35" i="16" s="1"/>
  <c r="D25" i="16"/>
  <c r="D24" i="16"/>
  <c r="AC21" i="16" s="1"/>
  <c r="D23" i="16"/>
  <c r="D22" i="16"/>
  <c r="AC20" i="16" s="1"/>
  <c r="D21" i="16"/>
  <c r="D20" i="16"/>
  <c r="AE36" i="16" s="1"/>
  <c r="D19" i="16"/>
  <c r="D15" i="16"/>
  <c r="AE31" i="16" s="1"/>
  <c r="D14" i="16"/>
  <c r="D13" i="16"/>
  <c r="AE24" i="16" s="1"/>
  <c r="D12" i="16"/>
  <c r="D11" i="16"/>
  <c r="AC19" i="16" s="1"/>
  <c r="D10" i="16"/>
  <c r="D9" i="16"/>
  <c r="AE26" i="16" s="1"/>
  <c r="D8" i="16"/>
  <c r="D7" i="16"/>
  <c r="AC17" i="16" s="1"/>
  <c r="D6" i="16"/>
  <c r="D5" i="16"/>
  <c r="AC3" i="16" s="1"/>
  <c r="D4" i="16"/>
  <c r="C6" i="10"/>
  <c r="AQ36" i="17"/>
  <c r="AP36" i="17"/>
  <c r="AM36" i="17"/>
  <c r="Q19" i="17" s="1"/>
  <c r="AK36" i="17"/>
  <c r="E27" i="17"/>
  <c r="AQ35" i="17"/>
  <c r="AP35" i="17"/>
  <c r="AM35" i="17"/>
  <c r="J25" i="17" s="1"/>
  <c r="AK35" i="17"/>
  <c r="H25" i="17" s="1"/>
  <c r="AQ34" i="17"/>
  <c r="AP34" i="17"/>
  <c r="AM34" i="17"/>
  <c r="V23" i="17" s="1"/>
  <c r="AK34" i="17"/>
  <c r="T23" i="17" s="1"/>
  <c r="AQ33" i="17"/>
  <c r="AP33" i="17"/>
  <c r="AM33" i="17"/>
  <c r="G12" i="17" s="1"/>
  <c r="AK33" i="17"/>
  <c r="E12" i="17" s="1"/>
  <c r="AQ32" i="17"/>
  <c r="AP32" i="17"/>
  <c r="AM32" i="17"/>
  <c r="N6" i="17" s="1"/>
  <c r="AK32" i="17"/>
  <c r="P6" i="17" s="1"/>
  <c r="AQ31" i="17"/>
  <c r="AP31" i="17"/>
  <c r="AM31" i="17"/>
  <c r="V8" i="17" s="1"/>
  <c r="AK31" i="17"/>
  <c r="T8" i="17" s="1"/>
  <c r="D30" i="17"/>
  <c r="AE34" i="17" s="1"/>
  <c r="AQ29" i="17"/>
  <c r="AP29" i="17"/>
  <c r="AM29" i="17"/>
  <c r="H23" i="17"/>
  <c r="AK29" i="17"/>
  <c r="J23" i="17" s="1"/>
  <c r="D29" i="17"/>
  <c r="AQ28" i="17"/>
  <c r="AP28" i="17"/>
  <c r="AM28" i="17"/>
  <c r="E25" i="17" s="1"/>
  <c r="AK28" i="17"/>
  <c r="N19" i="17" s="1"/>
  <c r="D28" i="17"/>
  <c r="AE7" i="17" s="1"/>
  <c r="AQ27" i="17"/>
  <c r="AP27" i="17"/>
  <c r="AM27" i="17"/>
  <c r="S29" i="17" s="1"/>
  <c r="AK27" i="17"/>
  <c r="Q29" i="17" s="1"/>
  <c r="D27" i="17"/>
  <c r="AQ26" i="17"/>
  <c r="AP26" i="17"/>
  <c r="AM26" i="17"/>
  <c r="H8" i="17" s="1"/>
  <c r="AK26" i="17"/>
  <c r="K6" i="17" s="1"/>
  <c r="D26" i="17"/>
  <c r="AE28" i="17" s="1"/>
  <c r="AQ25" i="17"/>
  <c r="AP25" i="17"/>
  <c r="AM25" i="17"/>
  <c r="P4" i="17" s="1"/>
  <c r="AK25" i="17"/>
  <c r="G10" i="17" s="1"/>
  <c r="D25" i="17"/>
  <c r="AQ24" i="17"/>
  <c r="AP24" i="17"/>
  <c r="AM24" i="17"/>
  <c r="S14" i="17" s="1"/>
  <c r="AK24" i="17"/>
  <c r="Q14" i="17"/>
  <c r="D24" i="17"/>
  <c r="AE29" i="17" s="1"/>
  <c r="D23" i="17"/>
  <c r="AQ22" i="17"/>
  <c r="AP22" i="17"/>
  <c r="AM22" i="17"/>
  <c r="N27" i="17" s="1"/>
  <c r="AK22" i="17"/>
  <c r="P27" i="17" s="1"/>
  <c r="D22" i="17"/>
  <c r="AE35" i="17" s="1"/>
  <c r="AQ21" i="17"/>
  <c r="AP21" i="17"/>
  <c r="AM21" i="17"/>
  <c r="K19" i="17" s="1"/>
  <c r="AK21" i="17"/>
  <c r="E23" i="17" s="1"/>
  <c r="D21" i="17"/>
  <c r="AQ20" i="17"/>
  <c r="AP20" i="17"/>
  <c r="AM20" i="17"/>
  <c r="H29" i="17" s="1"/>
  <c r="AK20" i="17"/>
  <c r="T21" i="17" s="1"/>
  <c r="D20" i="17"/>
  <c r="AE36" i="17" s="1"/>
  <c r="AQ19" i="17"/>
  <c r="AP19" i="17"/>
  <c r="AM19" i="17"/>
  <c r="N12" i="17" s="1"/>
  <c r="AK19" i="17"/>
  <c r="P12" i="17" s="1"/>
  <c r="D19" i="17"/>
  <c r="AQ18" i="17"/>
  <c r="AP18" i="17"/>
  <c r="AM18" i="17"/>
  <c r="K4" i="17" s="1"/>
  <c r="AK18" i="17"/>
  <c r="M4" i="17" s="1"/>
  <c r="AQ17" i="17"/>
  <c r="AP17" i="17"/>
  <c r="AM17" i="17"/>
  <c r="V6" i="17" s="1"/>
  <c r="AK17" i="17"/>
  <c r="T6" i="17" s="1"/>
  <c r="AQ15" i="17"/>
  <c r="AP15" i="17"/>
  <c r="AM15" i="17"/>
  <c r="E21" i="17" s="1"/>
  <c r="AK15" i="17"/>
  <c r="G21" i="17" s="1"/>
  <c r="D15" i="17"/>
  <c r="AE31" i="17" s="1"/>
  <c r="AQ14" i="17"/>
  <c r="AP14" i="17"/>
  <c r="AM14" i="17"/>
  <c r="M27" i="17" s="1"/>
  <c r="Q23" i="17"/>
  <c r="AK14" i="17"/>
  <c r="K27" i="17" s="1"/>
  <c r="D14" i="17"/>
  <c r="AQ13" i="17"/>
  <c r="AP13" i="17"/>
  <c r="AM13" i="17"/>
  <c r="T25" i="17" s="1"/>
  <c r="AK13" i="17"/>
  <c r="N29" i="17" s="1"/>
  <c r="D13" i="17"/>
  <c r="AE24" i="17" s="1"/>
  <c r="AQ12" i="17"/>
  <c r="AP12" i="17"/>
  <c r="AM12" i="17"/>
  <c r="J4" i="17" s="1"/>
  <c r="AK12" i="17"/>
  <c r="H4" i="17" s="1"/>
  <c r="D12" i="17"/>
  <c r="AQ11" i="17"/>
  <c r="AP11" i="17"/>
  <c r="AM11" i="17"/>
  <c r="M12" i="17" s="1"/>
  <c r="AK11" i="17"/>
  <c r="S8" i="17" s="1"/>
  <c r="D11" i="17"/>
  <c r="AE10" i="17" s="1"/>
  <c r="AQ10" i="17"/>
  <c r="AP10" i="17"/>
  <c r="AM10" i="17"/>
  <c r="P14" i="17" s="1"/>
  <c r="AK10" i="17"/>
  <c r="N14" i="17" s="1"/>
  <c r="J10" i="17"/>
  <c r="D10" i="17"/>
  <c r="D9" i="17"/>
  <c r="AE11" i="17" s="1"/>
  <c r="AQ8" i="17"/>
  <c r="AP8" i="17"/>
  <c r="AM8" i="17"/>
  <c r="P23" i="17" s="1"/>
  <c r="AK8" i="17"/>
  <c r="N23" i="17" s="1"/>
  <c r="D8" i="17"/>
  <c r="AQ7" i="17"/>
  <c r="AP7" i="17"/>
  <c r="AM7" i="17"/>
  <c r="S21" i="17" s="1"/>
  <c r="AK7" i="17"/>
  <c r="J27" i="17" s="1"/>
  <c r="D7" i="17"/>
  <c r="AE12" i="17" s="1"/>
  <c r="AQ6" i="17"/>
  <c r="AP6" i="17"/>
  <c r="AM6" i="17"/>
  <c r="E29" i="17" s="1"/>
  <c r="AK6" i="17"/>
  <c r="T19" i="17" s="1"/>
  <c r="G6" i="17"/>
  <c r="D6" i="17"/>
  <c r="AQ5" i="17"/>
  <c r="AP5" i="17"/>
  <c r="AM5" i="17"/>
  <c r="K10" i="17" s="1"/>
  <c r="AK5" i="17"/>
  <c r="N8" i="17" s="1"/>
  <c r="D5" i="17"/>
  <c r="AC3" i="17" s="1"/>
  <c r="AQ4" i="17"/>
  <c r="AP4" i="17"/>
  <c r="AM4" i="17"/>
  <c r="S6" i="17" s="1"/>
  <c r="AK4" i="17"/>
  <c r="J12" i="17" s="1"/>
  <c r="D4" i="17"/>
  <c r="AQ3" i="17"/>
  <c r="AP3" i="17"/>
  <c r="AM3" i="17"/>
  <c r="V4" i="17" s="1"/>
  <c r="AK3" i="17"/>
  <c r="G14" i="17" s="1"/>
  <c r="H14" i="17"/>
  <c r="S19" i="17"/>
  <c r="M6" i="17"/>
  <c r="J8" i="17"/>
  <c r="Q4" i="17"/>
  <c r="K21" i="17"/>
  <c r="M21" i="17"/>
  <c r="T12" i="17"/>
  <c r="V12" i="17"/>
  <c r="V27" i="17"/>
  <c r="S25" i="17"/>
  <c r="P29" i="17"/>
  <c r="M10" i="17"/>
  <c r="V25" i="17"/>
  <c r="D30" i="16"/>
  <c r="AE34" i="16" s="1"/>
  <c r="AQ36" i="16"/>
  <c r="AP36" i="16"/>
  <c r="AM36" i="16"/>
  <c r="G27" i="16" s="1"/>
  <c r="AK36" i="16"/>
  <c r="E27" i="16" s="1"/>
  <c r="AQ35" i="16"/>
  <c r="AP35" i="16"/>
  <c r="AM35" i="16"/>
  <c r="J25" i="16" s="1"/>
  <c r="AK35" i="16"/>
  <c r="H25" i="16" s="1"/>
  <c r="AQ34" i="16"/>
  <c r="AP34" i="16"/>
  <c r="AM34" i="16"/>
  <c r="K29" i="16" s="1"/>
  <c r="AK34" i="16"/>
  <c r="M29" i="16" s="1"/>
  <c r="AQ33" i="16"/>
  <c r="AP33" i="16"/>
  <c r="AM33" i="16"/>
  <c r="G12" i="16" s="1"/>
  <c r="AK33" i="16"/>
  <c r="E12" i="16"/>
  <c r="AQ32" i="16"/>
  <c r="AP32" i="16"/>
  <c r="AM32" i="16"/>
  <c r="N6" i="16" s="1"/>
  <c r="AK32" i="16"/>
  <c r="H10" i="16" s="1"/>
  <c r="AQ31" i="16"/>
  <c r="AP31" i="16"/>
  <c r="AM31" i="16"/>
  <c r="V8" i="16" s="1"/>
  <c r="AK31" i="16"/>
  <c r="M14" i="16" s="1"/>
  <c r="AQ29" i="16"/>
  <c r="AP29" i="16"/>
  <c r="AM29" i="16"/>
  <c r="M21" i="16"/>
  <c r="AK29" i="16"/>
  <c r="J23" i="16" s="1"/>
  <c r="AQ28" i="16"/>
  <c r="AP28" i="16"/>
  <c r="AM28" i="16"/>
  <c r="E25" i="16" s="1"/>
  <c r="AK28" i="16"/>
  <c r="G25" i="16" s="1"/>
  <c r="AQ27" i="16"/>
  <c r="AP27" i="16"/>
  <c r="AM27" i="16"/>
  <c r="S29" i="16" s="1"/>
  <c r="AK27" i="16"/>
  <c r="Q29" i="16" s="1"/>
  <c r="AQ26" i="16"/>
  <c r="AP26" i="16"/>
  <c r="AM26" i="16"/>
  <c r="H8" i="16" s="1"/>
  <c r="AK26" i="16"/>
  <c r="J8" i="16" s="1"/>
  <c r="AQ25" i="16"/>
  <c r="AP25" i="16"/>
  <c r="AM25" i="16"/>
  <c r="E10" i="16" s="1"/>
  <c r="AK25" i="16"/>
  <c r="N4" i="16" s="1"/>
  <c r="AQ24" i="16"/>
  <c r="AP24" i="16"/>
  <c r="AM24" i="16"/>
  <c r="S14" i="16" s="1"/>
  <c r="AK24" i="16"/>
  <c r="Q14" i="16" s="1"/>
  <c r="AQ22" i="16"/>
  <c r="AP22" i="16"/>
  <c r="AM22" i="16"/>
  <c r="N27" i="16" s="1"/>
  <c r="AK22" i="16"/>
  <c r="P27" i="16" s="1"/>
  <c r="AQ21" i="16"/>
  <c r="AP21" i="16"/>
  <c r="AM21" i="16"/>
  <c r="G23" i="16" s="1"/>
  <c r="AK21" i="16"/>
  <c r="E23" i="16" s="1"/>
  <c r="AQ20" i="16"/>
  <c r="AP20" i="16"/>
  <c r="AM20" i="16"/>
  <c r="H29" i="16"/>
  <c r="AK20" i="16"/>
  <c r="J29" i="16" s="1"/>
  <c r="AQ19" i="16"/>
  <c r="AP19" i="16"/>
  <c r="AM19" i="16"/>
  <c r="S10" i="16" s="1"/>
  <c r="AK19" i="16"/>
  <c r="P12" i="16" s="1"/>
  <c r="AQ18" i="16"/>
  <c r="AP18" i="16"/>
  <c r="AM18" i="16"/>
  <c r="G8" i="16" s="1"/>
  <c r="AK18" i="16"/>
  <c r="E8" i="16" s="1"/>
  <c r="AQ17" i="16"/>
  <c r="AP17" i="16"/>
  <c r="AM17" i="16"/>
  <c r="H14" i="16" s="1"/>
  <c r="AK17" i="16"/>
  <c r="J14" i="16" s="1"/>
  <c r="AQ15" i="16"/>
  <c r="AP15" i="16"/>
  <c r="AM15" i="16"/>
  <c r="E21" i="16" s="1"/>
  <c r="AK15" i="16"/>
  <c r="G21" i="16" s="1"/>
  <c r="AQ14" i="16"/>
  <c r="AP14" i="16"/>
  <c r="AM14" i="16"/>
  <c r="M27" i="16" s="1"/>
  <c r="AK14" i="16"/>
  <c r="K27" i="16" s="1"/>
  <c r="AQ13" i="16"/>
  <c r="AP13" i="16"/>
  <c r="AM13" i="16"/>
  <c r="P29" i="16" s="1"/>
  <c r="AK13" i="16"/>
  <c r="N29" i="16"/>
  <c r="AQ12" i="16"/>
  <c r="AP12" i="16"/>
  <c r="AM12" i="16"/>
  <c r="E6" i="16" s="1"/>
  <c r="AK12" i="16"/>
  <c r="G6" i="16" s="1"/>
  <c r="AQ11" i="16"/>
  <c r="AP11" i="16"/>
  <c r="AM11" i="16"/>
  <c r="M12" i="16" s="1"/>
  <c r="AK11" i="16"/>
  <c r="K12" i="16" s="1"/>
  <c r="AQ10" i="16"/>
  <c r="AP10" i="16"/>
  <c r="AM10" i="16"/>
  <c r="P14" i="16" s="1"/>
  <c r="AK10" i="16"/>
  <c r="N14" i="16" s="1"/>
  <c r="AQ8" i="16"/>
  <c r="AP8" i="16"/>
  <c r="AM8" i="16"/>
  <c r="K25" i="16" s="1"/>
  <c r="AK8" i="16"/>
  <c r="M25" i="16" s="1"/>
  <c r="AQ7" i="16"/>
  <c r="AP7" i="16"/>
  <c r="AM7" i="16"/>
  <c r="H27" i="16" s="1"/>
  <c r="AK7" i="16"/>
  <c r="J27" i="16"/>
  <c r="AQ6" i="16"/>
  <c r="AP6" i="16"/>
  <c r="AM6" i="16"/>
  <c r="E29" i="16" s="1"/>
  <c r="AK6" i="16"/>
  <c r="G29" i="16" s="1"/>
  <c r="AQ5" i="16"/>
  <c r="AP5" i="16"/>
  <c r="AM5" i="16"/>
  <c r="K10" i="16" s="1"/>
  <c r="AK5" i="16"/>
  <c r="M10" i="16" s="1"/>
  <c r="AQ4" i="16"/>
  <c r="AP4" i="16"/>
  <c r="AM4" i="16"/>
  <c r="H12" i="16" s="1"/>
  <c r="AK4" i="16"/>
  <c r="J12" i="16" s="1"/>
  <c r="AQ3" i="16"/>
  <c r="AP3" i="16"/>
  <c r="AM3" i="16"/>
  <c r="E14" i="16"/>
  <c r="AK3" i="16"/>
  <c r="G14" i="16" s="1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" i="14"/>
  <c r="Y19" i="15"/>
  <c r="W19" i="15"/>
  <c r="Y17" i="15"/>
  <c r="W17" i="15"/>
  <c r="L17" i="15"/>
  <c r="E64" i="14" s="1"/>
  <c r="J17" i="15"/>
  <c r="Y16" i="15"/>
  <c r="W16" i="15"/>
  <c r="L16" i="15"/>
  <c r="J16" i="15"/>
  <c r="L15" i="15"/>
  <c r="J15" i="15"/>
  <c r="Y14" i="15"/>
  <c r="W14" i="15"/>
  <c r="L14" i="15"/>
  <c r="J14" i="15"/>
  <c r="Y13" i="15"/>
  <c r="W13" i="15"/>
  <c r="L13" i="15"/>
  <c r="J13" i="15"/>
  <c r="Y12" i="15"/>
  <c r="G25" i="14" s="1"/>
  <c r="Q16" i="15" s="1"/>
  <c r="W12" i="15"/>
  <c r="L12" i="15"/>
  <c r="J12" i="15"/>
  <c r="Y11" i="15"/>
  <c r="W11" i="15"/>
  <c r="L11" i="15"/>
  <c r="J11" i="15"/>
  <c r="L10" i="15"/>
  <c r="E35" i="14" s="1"/>
  <c r="O6" i="15" s="1"/>
  <c r="J10" i="15"/>
  <c r="Y9" i="15"/>
  <c r="W9" i="15"/>
  <c r="L9" i="15"/>
  <c r="J9" i="15"/>
  <c r="Y8" i="15"/>
  <c r="W8" i="15"/>
  <c r="L8" i="15"/>
  <c r="E27" i="14" s="1"/>
  <c r="O5" i="15" s="1"/>
  <c r="J8" i="15"/>
  <c r="Y7" i="15"/>
  <c r="W7" i="15"/>
  <c r="L7" i="15"/>
  <c r="J7" i="15"/>
  <c r="Y6" i="15"/>
  <c r="W6" i="15"/>
  <c r="L6" i="15"/>
  <c r="J6" i="15"/>
  <c r="Y5" i="15"/>
  <c r="W5" i="15"/>
  <c r="L5" i="15"/>
  <c r="J5" i="15"/>
  <c r="Y4" i="15"/>
  <c r="W4" i="15"/>
  <c r="L4" i="15"/>
  <c r="E12" i="14" s="1"/>
  <c r="J4" i="15"/>
  <c r="Y3" i="15"/>
  <c r="W3" i="15"/>
  <c r="L3" i="15"/>
  <c r="J3" i="15"/>
  <c r="Y2" i="15"/>
  <c r="W2" i="15"/>
  <c r="L2" i="15"/>
  <c r="J2" i="15"/>
  <c r="D3" i="14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" i="6"/>
  <c r="J2" i="13"/>
  <c r="L9" i="13"/>
  <c r="C33" i="12"/>
  <c r="D9" i="13" s="1"/>
  <c r="W5" i="13"/>
  <c r="Y5" i="13"/>
  <c r="C29" i="12"/>
  <c r="D8" i="13" s="1"/>
  <c r="J8" i="13"/>
  <c r="L8" i="13"/>
  <c r="W12" i="13"/>
  <c r="Y12" i="13"/>
  <c r="J7" i="13"/>
  <c r="L7" i="13"/>
  <c r="C25" i="12"/>
  <c r="D7" i="13" s="1"/>
  <c r="W4" i="13"/>
  <c r="Y4" i="13"/>
  <c r="C19" i="12"/>
  <c r="B6" i="13" s="1"/>
  <c r="J6" i="13"/>
  <c r="L6" i="13"/>
  <c r="W16" i="13"/>
  <c r="Y16" i="13"/>
  <c r="J5" i="13"/>
  <c r="L5" i="13"/>
  <c r="C17" i="12"/>
  <c r="D5" i="13" s="1"/>
  <c r="W3" i="13"/>
  <c r="Y3" i="13"/>
  <c r="J4" i="13"/>
  <c r="L4" i="13"/>
  <c r="C11" i="12"/>
  <c r="B4" i="13" s="1"/>
  <c r="W11" i="13"/>
  <c r="Y11" i="13"/>
  <c r="J3" i="13"/>
  <c r="L3" i="13"/>
  <c r="C9" i="12"/>
  <c r="D3" i="13" s="1"/>
  <c r="W2" i="13"/>
  <c r="Y2" i="13"/>
  <c r="C3" i="12"/>
  <c r="B2" i="13" s="1"/>
  <c r="M16" i="11"/>
  <c r="K16" i="11"/>
  <c r="H16" i="11"/>
  <c r="F16" i="11"/>
  <c r="D16" i="11"/>
  <c r="A16" i="11"/>
  <c r="M9" i="11"/>
  <c r="K9" i="11"/>
  <c r="H9" i="11"/>
  <c r="F9" i="11"/>
  <c r="D9" i="11"/>
  <c r="A9" i="11"/>
  <c r="M2" i="11"/>
  <c r="K2" i="11"/>
  <c r="H2" i="11"/>
  <c r="F2" i="11"/>
  <c r="D2" i="11"/>
  <c r="E5" i="10"/>
  <c r="E6" i="10"/>
  <c r="E7" i="10"/>
  <c r="E8" i="10"/>
  <c r="E9" i="10"/>
  <c r="E4" i="10"/>
  <c r="C5" i="10"/>
  <c r="C7" i="10"/>
  <c r="C8" i="10"/>
  <c r="C9" i="10"/>
  <c r="C4" i="10"/>
  <c r="Y19" i="13"/>
  <c r="W19" i="13"/>
  <c r="Y17" i="13"/>
  <c r="W17" i="13"/>
  <c r="L17" i="13"/>
  <c r="J17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L12" i="13"/>
  <c r="J12" i="13"/>
  <c r="L11" i="13"/>
  <c r="J11" i="13"/>
  <c r="L10" i="13"/>
  <c r="J10" i="13"/>
  <c r="Y9" i="13"/>
  <c r="W9" i="13"/>
  <c r="J9" i="13"/>
  <c r="Y8" i="13"/>
  <c r="W8" i="13"/>
  <c r="Y7" i="13"/>
  <c r="W7" i="13"/>
  <c r="Y6" i="13"/>
  <c r="W6" i="13"/>
  <c r="L2" i="13"/>
  <c r="D5" i="12" s="1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2" i="12"/>
  <c r="C31" i="12"/>
  <c r="B9" i="13" s="1"/>
  <c r="C30" i="12"/>
  <c r="C28" i="12"/>
  <c r="C27" i="12"/>
  <c r="B8" i="13" s="1"/>
  <c r="C26" i="12"/>
  <c r="C24" i="12"/>
  <c r="C23" i="12"/>
  <c r="B7" i="13" s="1"/>
  <c r="C22" i="12"/>
  <c r="C21" i="12"/>
  <c r="D6" i="13" s="1"/>
  <c r="C20" i="12"/>
  <c r="C18" i="12"/>
  <c r="C16" i="12"/>
  <c r="C15" i="12"/>
  <c r="B5" i="13" s="1"/>
  <c r="C14" i="12"/>
  <c r="C13" i="12"/>
  <c r="D4" i="13" s="1"/>
  <c r="C12" i="12"/>
  <c r="C10" i="12"/>
  <c r="C8" i="12"/>
  <c r="C7" i="12"/>
  <c r="B3" i="13" s="1"/>
  <c r="C6" i="12"/>
  <c r="C5" i="12"/>
  <c r="D2" i="13" s="1"/>
  <c r="C4" i="12"/>
  <c r="C2" i="1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i="24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i="24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i="22" s="1"/>
  <c r="B76" i="23" s="1"/>
  <c r="AJ118" i="2"/>
  <c r="A34" i="22" s="1"/>
  <c r="A66" i="23" s="1"/>
  <c r="AK113" i="2"/>
  <c r="B29" i="22" s="1"/>
  <c r="E29" i="22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E24" i="22" s="1"/>
  <c r="I48" i="23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D24" i="23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i="20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i="20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i="20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H80" i="19" s="1"/>
  <c r="AK38" i="2"/>
  <c r="AJ38" i="2"/>
  <c r="A38" i="18" s="1"/>
  <c r="AK37" i="2"/>
  <c r="B37" i="18" s="1"/>
  <c r="AJ37" i="2"/>
  <c r="A37" i="18" s="1"/>
  <c r="AK36" i="2"/>
  <c r="AJ36" i="2"/>
  <c r="AK35" i="2"/>
  <c r="B35" i="18" s="1"/>
  <c r="AJ35" i="2"/>
  <c r="A35" i="18" s="1"/>
  <c r="A73" i="19" s="1"/>
  <c r="AK34" i="2"/>
  <c r="AJ34" i="2"/>
  <c r="A34" i="18" s="1"/>
  <c r="A66" i="19" s="1"/>
  <c r="AK29" i="2"/>
  <c r="B29" i="18" s="1"/>
  <c r="K59" i="19" s="1"/>
  <c r="AJ29" i="2"/>
  <c r="A29" i="18" s="1"/>
  <c r="C29" i="18" s="1"/>
  <c r="AK28" i="2"/>
  <c r="AJ28" i="2"/>
  <c r="AK27" i="2"/>
  <c r="B27" i="18" s="1"/>
  <c r="E27" i="18" s="1"/>
  <c r="AJ27" i="2"/>
  <c r="A27" i="18" s="1"/>
  <c r="C27" i="18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 i="2"/>
  <c r="AK19" i="2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 i="2"/>
  <c r="AK15" i="2"/>
  <c r="B15" i="18" s="1"/>
  <c r="D31" i="19" s="1"/>
  <c r="AJ15" i="2"/>
  <c r="A15" i="18" s="1"/>
  <c r="A31" i="19" s="1"/>
  <c r="AK14" i="2"/>
  <c r="AJ14" i="2"/>
  <c r="A14" i="18" s="1"/>
  <c r="AK9" i="2"/>
  <c r="B9" i="18" s="1"/>
  <c r="K17" i="19" s="1"/>
  <c r="AJ9" i="2"/>
  <c r="A9" i="18" s="1"/>
  <c r="H17" i="19" s="1"/>
  <c r="AK8" i="2"/>
  <c r="AJ8" i="2"/>
  <c r="AK7" i="2"/>
  <c r="B7" i="18" s="1"/>
  <c r="K3" i="19" s="1"/>
  <c r="AJ7" i="2"/>
  <c r="A7" i="18" s="1"/>
  <c r="H3" i="19" s="1"/>
  <c r="AK6" i="2"/>
  <c r="AJ6" i="2"/>
  <c r="A6" i="18" s="1"/>
  <c r="AK5" i="2"/>
  <c r="B5" i="18" s="1"/>
  <c r="D10" i="19" s="1"/>
  <c r="AJ5" i="2"/>
  <c r="A5" i="18" s="1"/>
  <c r="A10" i="19" s="1"/>
  <c r="AK4" i="2"/>
  <c r="AJ4" i="2"/>
  <c r="H15" i="11"/>
  <c r="A15" i="11"/>
  <c r="H8" i="11"/>
  <c r="A8" i="11"/>
  <c r="H1" i="11"/>
  <c r="A1" i="11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3" i="6"/>
  <c r="L3" i="6"/>
  <c r="C167" i="2"/>
  <c r="Y164" i="2" s="1"/>
  <c r="C166" i="2"/>
  <c r="C165" i="2"/>
  <c r="Y162" i="2" s="1"/>
  <c r="C164" i="2"/>
  <c r="C163" i="2"/>
  <c r="W164" i="2" s="1"/>
  <c r="C162" i="2"/>
  <c r="C161" i="2"/>
  <c r="W163" i="2" s="1"/>
  <c r="C160" i="2"/>
  <c r="C157" i="2"/>
  <c r="Y150" i="2" s="1"/>
  <c r="C156" i="2"/>
  <c r="C155" i="2"/>
  <c r="W155" i="2" s="1"/>
  <c r="C154" i="2"/>
  <c r="C153" i="2"/>
  <c r="Y153" i="2" s="1"/>
  <c r="C152" i="2"/>
  <c r="C151" i="2"/>
  <c r="W150" i="2" s="1"/>
  <c r="C150" i="2"/>
  <c r="C147" i="2"/>
  <c r="Y144" i="2" s="1"/>
  <c r="C146" i="2"/>
  <c r="C145" i="2"/>
  <c r="Y142" i="2" s="1"/>
  <c r="C144" i="2"/>
  <c r="C143" i="2"/>
  <c r="W144" i="2" s="1"/>
  <c r="C142" i="2"/>
  <c r="C141" i="2"/>
  <c r="Y145" i="2" s="1"/>
  <c r="C140" i="2"/>
  <c r="C137" i="2"/>
  <c r="Y134" i="2" s="1"/>
  <c r="C136" i="2"/>
  <c r="C135" i="2"/>
  <c r="W135" i="2" s="1"/>
  <c r="C134" i="2"/>
  <c r="C133" i="2"/>
  <c r="Y133" i="2" s="1"/>
  <c r="C132" i="2"/>
  <c r="C131" i="2"/>
  <c r="Y135" i="2" s="1"/>
  <c r="C130" i="2"/>
  <c r="C125" i="2"/>
  <c r="W120" i="2" s="1"/>
  <c r="C124" i="2"/>
  <c r="C123" i="2"/>
  <c r="W123" i="2" s="1"/>
  <c r="C122" i="2"/>
  <c r="C121" i="2"/>
  <c r="W122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12" i="2" s="1"/>
  <c r="C110" i="2"/>
  <c r="C109" i="2"/>
  <c r="Y113" i="2" s="1"/>
  <c r="C108" i="2"/>
  <c r="C105" i="2"/>
  <c r="Y102" i="2" s="1"/>
  <c r="C104" i="2"/>
  <c r="C103" i="2"/>
  <c r="W103" i="2" s="1"/>
  <c r="C102" i="2"/>
  <c r="C101" i="2"/>
  <c r="W102" i="2" s="1"/>
  <c r="C100" i="2"/>
  <c r="C99" i="2"/>
  <c r="W98" i="2" s="1"/>
  <c r="C98" i="2"/>
  <c r="C95" i="2"/>
  <c r="Y92" i="2" s="1"/>
  <c r="C94" i="2"/>
  <c r="C93" i="2"/>
  <c r="W93" i="2" s="1"/>
  <c r="C92" i="2"/>
  <c r="C91" i="2"/>
  <c r="Y91" i="2" s="1"/>
  <c r="C90" i="2"/>
  <c r="C89" i="2"/>
  <c r="Y93" i="2" s="1"/>
  <c r="C88" i="2"/>
  <c r="C83" i="2"/>
  <c r="Y76" i="2" s="1"/>
  <c r="C82" i="2"/>
  <c r="C81" i="2"/>
  <c r="W81" i="2" s="1"/>
  <c r="C80" i="2"/>
  <c r="C79" i="2"/>
  <c r="W77" i="2" s="1"/>
  <c r="C78" i="2"/>
  <c r="C77" i="2"/>
  <c r="W76" i="2" s="1"/>
  <c r="C76" i="2"/>
  <c r="C73" i="2"/>
  <c r="W68" i="2" s="1"/>
  <c r="C72" i="2"/>
  <c r="C71" i="2"/>
  <c r="Y67" i="2" s="1"/>
  <c r="C70" i="2"/>
  <c r="C69" i="2"/>
  <c r="W67" i="2" s="1"/>
  <c r="C68" i="2"/>
  <c r="C67" i="2"/>
  <c r="W66" i="2" s="1"/>
  <c r="C66" i="2"/>
  <c r="C63" i="2"/>
  <c r="Y60" i="2" s="1"/>
  <c r="C62" i="2"/>
  <c r="C61" i="2"/>
  <c r="W61" i="2" s="1"/>
  <c r="C60" i="2"/>
  <c r="C59" i="2"/>
  <c r="W60" i="2" s="1"/>
  <c r="C58" i="2"/>
  <c r="C57" i="2"/>
  <c r="W59" i="2" s="1"/>
  <c r="C56" i="2"/>
  <c r="C53" i="2"/>
  <c r="Y46" i="2" s="1"/>
  <c r="C52" i="2"/>
  <c r="C51" i="2"/>
  <c r="Y47" i="2" s="1"/>
  <c r="C50" i="2"/>
  <c r="C49" i="2"/>
  <c r="W50" i="2" s="1"/>
  <c r="C48" i="2"/>
  <c r="C47" i="2"/>
  <c r="W49" i="2" s="1"/>
  <c r="C46" i="2"/>
  <c r="C41" i="2"/>
  <c r="W36" i="2" s="1"/>
  <c r="C40" i="2"/>
  <c r="C39" i="2"/>
  <c r="Y35" i="2" s="1"/>
  <c r="C38" i="2"/>
  <c r="C37" i="2"/>
  <c r="Y37" i="2" s="1"/>
  <c r="C36" i="2"/>
  <c r="C35" i="2"/>
  <c r="Y39" i="2" s="1"/>
  <c r="C34" i="2"/>
  <c r="C31" i="2"/>
  <c r="Y28" i="2" s="1"/>
  <c r="C30" i="2"/>
  <c r="C29" i="2"/>
  <c r="W29" i="2" s="1"/>
  <c r="C28" i="2"/>
  <c r="C27" i="2"/>
  <c r="W25" i="2" s="1"/>
  <c r="C26" i="2"/>
  <c r="C25" i="2"/>
  <c r="W27" i="2" s="1"/>
  <c r="C24" i="2"/>
  <c r="C21" i="2"/>
  <c r="Y18" i="2" s="1"/>
  <c r="C20" i="2"/>
  <c r="C19" i="2"/>
  <c r="Y15" i="2" s="1"/>
  <c r="C18" i="2"/>
  <c r="C17" i="2"/>
  <c r="W15" i="2" s="1"/>
  <c r="C16" i="2"/>
  <c r="C15" i="2"/>
  <c r="W17" i="2" s="1"/>
  <c r="C14" i="2"/>
  <c r="C10" i="2"/>
  <c r="C8" i="2"/>
  <c r="C6" i="2"/>
  <c r="C11" i="2"/>
  <c r="Y8" i="2" s="1"/>
  <c r="C9" i="2"/>
  <c r="Y5" i="2" s="1"/>
  <c r="C7" i="2"/>
  <c r="W5" i="2" s="1"/>
  <c r="C5" i="2"/>
  <c r="W4" i="2" s="1"/>
  <c r="C4" i="2"/>
  <c r="AG165" i="2"/>
  <c r="J160" i="2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AG162" i="2"/>
  <c r="M164" i="2" s="1"/>
  <c r="L166" i="2" s="1"/>
  <c r="AE162" i="2"/>
  <c r="O164" i="2" s="1"/>
  <c r="J166" i="2" s="1"/>
  <c r="AG161" i="2"/>
  <c r="L162" i="2" s="1"/>
  <c r="G164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AE155" i="2"/>
  <c r="L150" i="2" s="1"/>
  <c r="D154" i="2" s="1"/>
  <c r="AG154" i="2"/>
  <c r="O152" i="2" s="1"/>
  <c r="G156" i="2" s="1"/>
  <c r="AE154" i="2"/>
  <c r="M152" i="2"/>
  <c r="I156" i="2" s="1"/>
  <c r="AG153" i="2"/>
  <c r="I150" i="2" s="1"/>
  <c r="R150" i="2" s="1"/>
  <c r="AE153" i="2"/>
  <c r="G150" i="2" s="1"/>
  <c r="F152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AG144" i="2"/>
  <c r="O142" i="2" s="1"/>
  <c r="G146" i="2" s="1"/>
  <c r="AE144" i="2"/>
  <c r="M142" i="2" s="1"/>
  <c r="I146" i="2" s="1"/>
  <c r="AG143" i="2"/>
  <c r="I140" i="2" s="1"/>
  <c r="D142" i="2" s="1"/>
  <c r="AE143" i="2"/>
  <c r="G140" i="2" s="1"/>
  <c r="AG142" i="2"/>
  <c r="M144" i="2"/>
  <c r="L146" i="2" s="1"/>
  <c r="AE142" i="2"/>
  <c r="O144" i="2" s="1"/>
  <c r="J146" i="2" s="1"/>
  <c r="AG141" i="2"/>
  <c r="L142" i="2" s="1"/>
  <c r="G144" i="2" s="1"/>
  <c r="AE141" i="2"/>
  <c r="J142" i="2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AG134" i="2"/>
  <c r="O132" i="2" s="1"/>
  <c r="G136" i="2" s="1"/>
  <c r="AE134" i="2"/>
  <c r="M132" i="2"/>
  <c r="I136" i="2" s="1"/>
  <c r="AG133" i="2"/>
  <c r="I130" i="2" s="1"/>
  <c r="D132" i="2" s="1"/>
  <c r="AE133" i="2"/>
  <c r="G130" i="2" s="1"/>
  <c r="AG132" i="2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D122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AE118" i="2"/>
  <c r="M118" i="2" s="1"/>
  <c r="AG113" i="2"/>
  <c r="J108" i="2" s="1"/>
  <c r="F112" i="2" s="1"/>
  <c r="AE113" i="2"/>
  <c r="L108" i="2" s="1"/>
  <c r="D112" i="2" s="1"/>
  <c r="AG112" i="2"/>
  <c r="O110" i="2" s="1"/>
  <c r="AE112" i="2"/>
  <c r="M110" i="2" s="1"/>
  <c r="I114" i="2" s="1"/>
  <c r="AG111" i="2"/>
  <c r="I108" i="2" s="1"/>
  <c r="AE111" i="2"/>
  <c r="G108" i="2" s="1"/>
  <c r="F110" i="2" s="1"/>
  <c r="AG110" i="2"/>
  <c r="M112" i="2" s="1"/>
  <c r="L114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D90" i="2" s="1"/>
  <c r="AE91" i="2"/>
  <c r="G88" i="2" s="1"/>
  <c r="F90" i="2" s="1"/>
  <c r="AG89" i="2"/>
  <c r="L90" i="2" s="1"/>
  <c r="G92" i="2" s="1"/>
  <c r="AG90" i="2"/>
  <c r="M92" i="2" s="1"/>
  <c r="L94" i="2" s="1"/>
  <c r="AE90" i="2"/>
  <c r="O92" i="2" s="1"/>
  <c r="J94" i="2" s="1"/>
  <c r="AE89" i="2"/>
  <c r="J90" i="2" s="1"/>
  <c r="I92" i="2" s="1"/>
  <c r="AG88" i="2"/>
  <c r="O88" i="2" s="1"/>
  <c r="AE88" i="2"/>
  <c r="M88" i="2" s="1"/>
  <c r="F94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I82" i="2" s="1"/>
  <c r="AG79" i="2"/>
  <c r="I76" i="2" s="1"/>
  <c r="AE79" i="2"/>
  <c r="G76" i="2" s="1"/>
  <c r="AG78" i="2"/>
  <c r="M80" i="2" s="1"/>
  <c r="L82" i="2" s="1"/>
  <c r="AE78" i="2"/>
  <c r="O80" i="2" s="1"/>
  <c r="J82" i="2" s="1"/>
  <c r="AG77" i="2"/>
  <c r="L78" i="2" s="1"/>
  <c r="G80" i="2" s="1"/>
  <c r="AE77" i="2"/>
  <c r="J78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J72" i="2" s="1"/>
  <c r="AG67" i="2"/>
  <c r="L68" i="2" s="1"/>
  <c r="G70" i="2" s="1"/>
  <c r="AE67" i="2"/>
  <c r="J68" i="2" s="1"/>
  <c r="AG66" i="2"/>
  <c r="O66" i="2" s="1"/>
  <c r="AE66" i="2"/>
  <c r="M66" i="2" s="1"/>
  <c r="AG61" i="2"/>
  <c r="J56" i="2" s="1"/>
  <c r="F60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D58" i="2" s="1"/>
  <c r="AE59" i="2"/>
  <c r="G56" i="2" s="1"/>
  <c r="F58" i="2" s="1"/>
  <c r="AE56" i="2"/>
  <c r="M56" i="2" s="1"/>
  <c r="AG58" i="2"/>
  <c r="M60" i="2" s="1"/>
  <c r="AE58" i="2"/>
  <c r="O60" i="2" s="1"/>
  <c r="AG57" i="2"/>
  <c r="L58" i="2" s="1"/>
  <c r="G60" i="2" s="1"/>
  <c r="AE57" i="2"/>
  <c r="J58" i="2" s="1"/>
  <c r="I60" i="2" s="1"/>
  <c r="AG56" i="2"/>
  <c r="O56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I52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AG46" i="2"/>
  <c r="O46" i="2" s="1"/>
  <c r="AE46" i="2"/>
  <c r="M46" i="2" s="1"/>
  <c r="AG39" i="2"/>
  <c r="J34" i="2" s="1"/>
  <c r="F38" i="2" s="1"/>
  <c r="AE39" i="2"/>
  <c r="L34" i="2" s="1"/>
  <c r="AG38" i="2"/>
  <c r="O36" i="2" s="1"/>
  <c r="G40" i="2" s="1"/>
  <c r="AE38" i="2"/>
  <c r="M36" i="2" s="1"/>
  <c r="I40" i="2" s="1"/>
  <c r="AG37" i="2"/>
  <c r="I34" i="2" s="1"/>
  <c r="D36" i="2" s="1"/>
  <c r="AE37" i="2"/>
  <c r="G34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F40" i="2" s="1"/>
  <c r="AG29" i="2"/>
  <c r="J24" i="2" s="1"/>
  <c r="F28" i="2" s="1"/>
  <c r="AE29" i="2"/>
  <c r="L24" i="2" s="1"/>
  <c r="D28" i="2" s="1"/>
  <c r="AG28" i="2"/>
  <c r="O26" i="2" s="1"/>
  <c r="G30" i="2" s="1"/>
  <c r="AG24" i="2"/>
  <c r="O24" i="2" s="1"/>
  <c r="D30" i="2" s="1"/>
  <c r="AE24" i="2"/>
  <c r="M24" i="2" s="1"/>
  <c r="F30" i="2" s="1"/>
  <c r="AE26" i="2"/>
  <c r="O28" i="2" s="1"/>
  <c r="J30" i="2" s="1"/>
  <c r="AG26" i="2"/>
  <c r="M28" i="2" s="1"/>
  <c r="L30" i="2" s="1"/>
  <c r="AE28" i="2"/>
  <c r="M26" i="2" s="1"/>
  <c r="I30" i="2" s="1"/>
  <c r="AG27" i="2"/>
  <c r="I24" i="2" s="1"/>
  <c r="AE27" i="2"/>
  <c r="G24" i="2" s="1"/>
  <c r="AG25" i="2"/>
  <c r="L26" i="2" s="1"/>
  <c r="AE25" i="2"/>
  <c r="J26" i="2" s="1"/>
  <c r="I28" i="2" s="1"/>
  <c r="AG19" i="2"/>
  <c r="J14" i="2" s="1"/>
  <c r="F18" i="2" s="1"/>
  <c r="AE19" i="2"/>
  <c r="L14" i="2" s="1"/>
  <c r="D18" i="2" s="1"/>
  <c r="AG18" i="2"/>
  <c r="O16" i="2" s="1"/>
  <c r="G20" i="2" s="1"/>
  <c r="AE18" i="2"/>
  <c r="M16" i="2" s="1"/>
  <c r="I20" i="2" s="1"/>
  <c r="AG17" i="2"/>
  <c r="I14" i="2" s="1"/>
  <c r="D16" i="2" s="1"/>
  <c r="AE17" i="2"/>
  <c r="G14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AG14" i="2"/>
  <c r="O14" i="2" s="1"/>
  <c r="AE14" i="2"/>
  <c r="M14" i="2" s="1"/>
  <c r="AE5" i="2"/>
  <c r="J6" i="2" s="1"/>
  <c r="AG5" i="2"/>
  <c r="L6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M6" i="2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AE4" i="2"/>
  <c r="M4" i="2" s="1"/>
  <c r="N160" i="2"/>
  <c r="E166" i="2" s="1"/>
  <c r="N162" i="2"/>
  <c r="H166" i="2" s="1"/>
  <c r="N164" i="2"/>
  <c r="K166" i="2"/>
  <c r="K160" i="2"/>
  <c r="E164" i="2" s="1"/>
  <c r="K162" i="2"/>
  <c r="H164" i="2" s="1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/>
  <c r="N130" i="2"/>
  <c r="E136" i="2" s="1"/>
  <c r="N132" i="2"/>
  <c r="H136" i="2" s="1"/>
  <c r="M134" i="2"/>
  <c r="L136" i="2" s="1"/>
  <c r="N134" i="2"/>
  <c r="K136" i="2" s="1"/>
  <c r="K130" i="2"/>
  <c r="E134" i="2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N98" i="2"/>
  <c r="E104" i="2" s="1"/>
  <c r="N100" i="2"/>
  <c r="H104" i="2"/>
  <c r="N102" i="2"/>
  <c r="K104" i="2"/>
  <c r="K98" i="2"/>
  <c r="E102" i="2" s="1"/>
  <c r="K100" i="2"/>
  <c r="H102" i="2"/>
  <c r="H98" i="2"/>
  <c r="E100" i="2" s="1"/>
  <c r="N88" i="2"/>
  <c r="E94" i="2"/>
  <c r="N90" i="2"/>
  <c r="H94" i="2" s="1"/>
  <c r="N92" i="2"/>
  <c r="K94" i="2" s="1"/>
  <c r="K88" i="2"/>
  <c r="E92" i="2" s="1"/>
  <c r="K90" i="2"/>
  <c r="H92" i="2"/>
  <c r="H88" i="2"/>
  <c r="E90" i="2"/>
  <c r="N76" i="2"/>
  <c r="E82" i="2" s="1"/>
  <c r="N78" i="2"/>
  <c r="H82" i="2" s="1"/>
  <c r="N80" i="2"/>
  <c r="K82" i="2" s="1"/>
  <c r="K76" i="2"/>
  <c r="E80" i="2" s="1"/>
  <c r="K78" i="2"/>
  <c r="H80" i="2"/>
  <c r="H76" i="2"/>
  <c r="E78" i="2" s="1"/>
  <c r="N66" i="2"/>
  <c r="E72" i="2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57" i="4"/>
  <c r="D21" i="12"/>
  <c r="N12" i="16"/>
  <c r="J4" i="16"/>
  <c r="T10" i="16"/>
  <c r="T27" i="16"/>
  <c r="P19" i="16"/>
  <c r="K14" i="16"/>
  <c r="V23" i="16"/>
  <c r="V12" i="16"/>
  <c r="V6" i="16"/>
  <c r="G10" i="16"/>
  <c r="T23" i="16"/>
  <c r="Q4" i="16"/>
  <c r="S4" i="16"/>
  <c r="Q19" i="16"/>
  <c r="P6" i="16"/>
  <c r="N21" i="16"/>
  <c r="K6" i="16"/>
  <c r="M6" i="16"/>
  <c r="H23" i="16"/>
  <c r="N19" i="16"/>
  <c r="Q10" i="16"/>
  <c r="P4" i="16"/>
  <c r="K4" i="16"/>
  <c r="S8" i="16"/>
  <c r="H34" i="14"/>
  <c r="V27" i="16"/>
  <c r="M4" i="16"/>
  <c r="T6" i="16"/>
  <c r="T12" i="16"/>
  <c r="K21" i="16"/>
  <c r="H4" i="16"/>
  <c r="Q8" i="16"/>
  <c r="V10" i="16"/>
  <c r="M19" i="16"/>
  <c r="T4" i="16"/>
  <c r="V4" i="16"/>
  <c r="Q6" i="16"/>
  <c r="S6" i="16"/>
  <c r="N8" i="16"/>
  <c r="P8" i="16"/>
  <c r="H19" i="16"/>
  <c r="T19" i="16"/>
  <c r="V19" i="16"/>
  <c r="Q21" i="16"/>
  <c r="S21" i="16"/>
  <c r="T21" i="16"/>
  <c r="V21" i="16"/>
  <c r="N23" i="16"/>
  <c r="P23" i="16"/>
  <c r="Q23" i="16"/>
  <c r="S23" i="16"/>
  <c r="Q25" i="16"/>
  <c r="S25" i="16"/>
  <c r="T25" i="16"/>
  <c r="V25" i="16"/>
  <c r="E23" i="14"/>
  <c r="Q4" i="15" s="1"/>
  <c r="G41" i="14"/>
  <c r="O17" i="15" s="1"/>
  <c r="M19" i="17" l="1"/>
  <c r="K29" i="17"/>
  <c r="E6" i="17"/>
  <c r="H19" i="17"/>
  <c r="W19" i="17" s="1"/>
  <c r="Y4" i="16"/>
  <c r="G42" i="14"/>
  <c r="Q6" i="17"/>
  <c r="Q21" i="17"/>
  <c r="H12" i="17"/>
  <c r="H10" i="17"/>
  <c r="T8" i="16"/>
  <c r="P21" i="17"/>
  <c r="E10" i="17"/>
  <c r="P8" i="17"/>
  <c r="Y8" i="17" s="1"/>
  <c r="S23" i="17"/>
  <c r="M14" i="17"/>
  <c r="J19" i="17"/>
  <c r="M29" i="17"/>
  <c r="B127" i="2"/>
  <c r="P156" i="2"/>
  <c r="Z12" i="16"/>
  <c r="E47" i="12"/>
  <c r="F6" i="14"/>
  <c r="Y27" i="16"/>
  <c r="J29" i="17"/>
  <c r="S19" i="16"/>
  <c r="G27" i="17"/>
  <c r="Y27" i="17" s="1"/>
  <c r="R136" i="2"/>
  <c r="J19" i="16"/>
  <c r="W12" i="16"/>
  <c r="W29" i="16"/>
  <c r="D33" i="12"/>
  <c r="E24" i="14"/>
  <c r="E60" i="14"/>
  <c r="Y12" i="16"/>
  <c r="Y25" i="16"/>
  <c r="N4" i="17"/>
  <c r="Y23" i="17"/>
  <c r="T4" i="17"/>
  <c r="T27" i="17"/>
  <c r="W21" i="16"/>
  <c r="W4" i="17"/>
  <c r="R134" i="2"/>
  <c r="Y6" i="16"/>
  <c r="V10" i="17"/>
  <c r="P19" i="17"/>
  <c r="Y19" i="17" s="1"/>
  <c r="W6" i="16"/>
  <c r="Y6" i="17"/>
  <c r="V19" i="17"/>
  <c r="Q25" i="17"/>
  <c r="V21" i="17"/>
  <c r="Y12" i="17"/>
  <c r="Z29" i="16"/>
  <c r="W23" i="16"/>
  <c r="G23" i="17"/>
  <c r="G8" i="17"/>
  <c r="F43" i="12"/>
  <c r="S10" i="17"/>
  <c r="Y10" i="17" s="1"/>
  <c r="R152" i="2"/>
  <c r="P146" i="2"/>
  <c r="W8" i="16"/>
  <c r="K14" i="17"/>
  <c r="D40" i="12"/>
  <c r="Q6" i="13" s="1"/>
  <c r="D37" i="4"/>
  <c r="D20" i="12"/>
  <c r="O4" i="13" s="1"/>
  <c r="S142" i="2"/>
  <c r="P142" i="2"/>
  <c r="Z25" i="16"/>
  <c r="W25" i="16"/>
  <c r="Y21" i="17"/>
  <c r="E39" i="24"/>
  <c r="K80" i="25"/>
  <c r="W10" i="16"/>
  <c r="W23" i="17"/>
  <c r="Z23" i="17"/>
  <c r="Z6" i="16"/>
  <c r="Z27" i="16"/>
  <c r="Y29" i="16"/>
  <c r="P160" i="2"/>
  <c r="F162" i="2"/>
  <c r="R162" i="2" s="1"/>
  <c r="S160" i="2"/>
  <c r="Y14" i="16"/>
  <c r="Z8" i="16"/>
  <c r="D162" i="2"/>
  <c r="R160" i="2"/>
  <c r="P166" i="2"/>
  <c r="W14" i="16"/>
  <c r="W4" i="16"/>
  <c r="Z4" i="16"/>
  <c r="W6" i="17"/>
  <c r="P154" i="2"/>
  <c r="F132" i="2"/>
  <c r="R132" i="2" s="1"/>
  <c r="P130" i="2"/>
  <c r="P150" i="2"/>
  <c r="F154" i="2"/>
  <c r="F142" i="2"/>
  <c r="R142" i="2" s="1"/>
  <c r="S140" i="2"/>
  <c r="P140" i="2"/>
  <c r="P164" i="2"/>
  <c r="Z14" i="16"/>
  <c r="Y8" i="16"/>
  <c r="R110" i="2"/>
  <c r="G114" i="2"/>
  <c r="E37" i="24"/>
  <c r="K66" i="25"/>
  <c r="W27" i="16"/>
  <c r="W29" i="17"/>
  <c r="R130" i="2"/>
  <c r="E47" i="4"/>
  <c r="D21" i="4"/>
  <c r="G10" i="14"/>
  <c r="K25" i="17"/>
  <c r="M25" i="17"/>
  <c r="Y25" i="17" s="1"/>
  <c r="D13" i="12"/>
  <c r="F14" i="14"/>
  <c r="F45" i="14"/>
  <c r="Q13" i="15" s="1"/>
  <c r="E44" i="14"/>
  <c r="H17" i="14"/>
  <c r="O19" i="15" s="1"/>
  <c r="K12" i="17"/>
  <c r="W12" i="17" s="1"/>
  <c r="Q10" i="17"/>
  <c r="E63" i="14"/>
  <c r="Q9" i="15" s="1"/>
  <c r="G25" i="17"/>
  <c r="S150" i="2"/>
  <c r="D152" i="2"/>
  <c r="D36" i="12"/>
  <c r="O6" i="13" s="1"/>
  <c r="E38" i="12" s="1"/>
  <c r="O13" i="13" s="1"/>
  <c r="F42" i="12" s="1"/>
  <c r="O17" i="13" s="1"/>
  <c r="D60" i="12"/>
  <c r="O9" i="13" s="1"/>
  <c r="J10" i="16"/>
  <c r="Y10" i="16" s="1"/>
  <c r="P21" i="16"/>
  <c r="Y21" i="16" s="1"/>
  <c r="E8" i="17"/>
  <c r="S4" i="17"/>
  <c r="Y4" i="17" s="1"/>
  <c r="F22" i="14"/>
  <c r="F53" i="14"/>
  <c r="O14" i="15" s="1"/>
  <c r="E48" i="14"/>
  <c r="H49" i="14"/>
  <c r="Q19" i="15" s="1"/>
  <c r="J14" i="17"/>
  <c r="Q8" i="17"/>
  <c r="H27" i="17"/>
  <c r="W27" i="17" s="1"/>
  <c r="T10" i="17"/>
  <c r="R144" i="2"/>
  <c r="S164" i="2"/>
  <c r="E31" i="14"/>
  <c r="Q5" i="15" s="1"/>
  <c r="P82" i="2"/>
  <c r="E7" i="12"/>
  <c r="F29" i="14"/>
  <c r="Q12" i="15" s="1"/>
  <c r="F62" i="14"/>
  <c r="N21" i="17"/>
  <c r="W21" i="17" s="1"/>
  <c r="E14" i="17"/>
  <c r="Z23" i="16"/>
  <c r="D5" i="4"/>
  <c r="E20" i="14"/>
  <c r="G57" i="14"/>
  <c r="Q17" i="15" s="1"/>
  <c r="P30" i="2"/>
  <c r="R140" i="2"/>
  <c r="G29" i="17"/>
  <c r="Z29" i="17" s="1"/>
  <c r="E28" i="14"/>
  <c r="D53" i="12"/>
  <c r="F37" i="14"/>
  <c r="O13" i="15" s="1"/>
  <c r="E40" i="14"/>
  <c r="E56" i="14"/>
  <c r="K19" i="16"/>
  <c r="Z19" i="16" s="1"/>
  <c r="G35" i="4"/>
  <c r="G51" i="12"/>
  <c r="G19" i="12"/>
  <c r="F59" i="4"/>
  <c r="F27" i="12"/>
  <c r="F27" i="4"/>
  <c r="D29" i="12"/>
  <c r="D25" i="12"/>
  <c r="D8" i="12"/>
  <c r="Q2" i="13" s="1"/>
  <c r="E23" i="4"/>
  <c r="D40" i="4"/>
  <c r="Q6" i="6" s="1"/>
  <c r="D64" i="12"/>
  <c r="Q9" i="13" s="1"/>
  <c r="E62" i="12" s="1"/>
  <c r="Q14" i="13" s="1"/>
  <c r="F58" i="12" s="1"/>
  <c r="Q17" i="13" s="1"/>
  <c r="G50" i="12" s="1"/>
  <c r="Q19" i="13" s="1"/>
  <c r="G34" i="12" s="1"/>
  <c r="D65" i="12"/>
  <c r="D49" i="12"/>
  <c r="D44" i="12"/>
  <c r="O7" i="13" s="1"/>
  <c r="D16" i="12"/>
  <c r="Q3" i="13" s="1"/>
  <c r="D4" i="12"/>
  <c r="O2" i="13" s="1"/>
  <c r="E6" i="12" s="1"/>
  <c r="O11" i="13" s="1"/>
  <c r="F10" i="12" s="1"/>
  <c r="O16" i="13" s="1"/>
  <c r="D44" i="4"/>
  <c r="O7" i="6" s="1"/>
  <c r="D25" i="4"/>
  <c r="D56" i="4"/>
  <c r="Q8" i="6" s="1"/>
  <c r="D12" i="4"/>
  <c r="O3" i="6" s="1"/>
  <c r="E14" i="4" s="1"/>
  <c r="Q11" i="6" s="1"/>
  <c r="D28" i="4"/>
  <c r="O5" i="6" s="1"/>
  <c r="D61" i="4"/>
  <c r="D53" i="4"/>
  <c r="D4" i="4"/>
  <c r="O2" i="6" s="1"/>
  <c r="R100" i="2"/>
  <c r="P108" i="2"/>
  <c r="R120" i="2"/>
  <c r="P88" i="2"/>
  <c r="R108" i="2"/>
  <c r="D110" i="2"/>
  <c r="S110" i="2" s="1"/>
  <c r="S108" i="2"/>
  <c r="P102" i="2"/>
  <c r="R94" i="2"/>
  <c r="R92" i="2"/>
  <c r="R112" i="2"/>
  <c r="R114" i="2"/>
  <c r="P112" i="2"/>
  <c r="R122" i="2"/>
  <c r="S122" i="2"/>
  <c r="S102" i="2"/>
  <c r="R102" i="2"/>
  <c r="P90" i="2"/>
  <c r="P58" i="2"/>
  <c r="D94" i="2"/>
  <c r="P94" i="2" s="1"/>
  <c r="R88" i="2"/>
  <c r="S88" i="2"/>
  <c r="R34" i="2"/>
  <c r="F104" i="2"/>
  <c r="R104" i="2" s="1"/>
  <c r="P98" i="2"/>
  <c r="S98" i="2"/>
  <c r="R98" i="2"/>
  <c r="P118" i="2"/>
  <c r="F124" i="2"/>
  <c r="R124" i="2" s="1"/>
  <c r="S118" i="2"/>
  <c r="D124" i="2"/>
  <c r="P124" i="2" s="1"/>
  <c r="R118" i="2"/>
  <c r="D45" i="23"/>
  <c r="K3" i="23"/>
  <c r="E7" i="22"/>
  <c r="K24" i="23"/>
  <c r="E17" i="22"/>
  <c r="E25" i="22"/>
  <c r="I55" i="23" s="1"/>
  <c r="D52" i="23"/>
  <c r="E5" i="22"/>
  <c r="I13" i="23" s="1"/>
  <c r="D10" i="23"/>
  <c r="P36" i="2"/>
  <c r="F36" i="2"/>
  <c r="R36" i="2" s="1"/>
  <c r="P34" i="2"/>
  <c r="P40" i="2"/>
  <c r="D9" i="4"/>
  <c r="F78" i="2"/>
  <c r="R78" i="2" s="1"/>
  <c r="P76" i="2"/>
  <c r="R76" i="2"/>
  <c r="D78" i="2"/>
  <c r="P78" i="2" s="1"/>
  <c r="E8" i="14"/>
  <c r="F72" i="2"/>
  <c r="R72" i="2" s="1"/>
  <c r="S66" i="2"/>
  <c r="P66" i="2"/>
  <c r="D72" i="2"/>
  <c r="P72" i="2" s="1"/>
  <c r="R66" i="2"/>
  <c r="R4" i="2"/>
  <c r="I70" i="2"/>
  <c r="R70" i="2" s="1"/>
  <c r="P68" i="2"/>
  <c r="P50" i="2"/>
  <c r="R28" i="2"/>
  <c r="I50" i="2"/>
  <c r="S50" i="2" s="1"/>
  <c r="P48" i="2"/>
  <c r="I8" i="2"/>
  <c r="R8" i="2" s="1"/>
  <c r="P6" i="2"/>
  <c r="G8" i="2"/>
  <c r="P8" i="2" s="1"/>
  <c r="R6" i="2"/>
  <c r="S6" i="2"/>
  <c r="D26" i="2"/>
  <c r="P26" i="2" s="1"/>
  <c r="R24" i="2"/>
  <c r="P24" i="2"/>
  <c r="S24" i="2"/>
  <c r="F26" i="2"/>
  <c r="R26" i="2" s="1"/>
  <c r="I18" i="2"/>
  <c r="R18" i="2" s="1"/>
  <c r="P16" i="2"/>
  <c r="P18" i="2"/>
  <c r="S60" i="2"/>
  <c r="L62" i="2"/>
  <c r="P60" i="2"/>
  <c r="J62" i="2"/>
  <c r="R60" i="2"/>
  <c r="D52" i="2"/>
  <c r="P52" i="2" s="1"/>
  <c r="R46" i="2"/>
  <c r="S46" i="2"/>
  <c r="F52" i="2"/>
  <c r="R52" i="2" s="1"/>
  <c r="P46" i="2"/>
  <c r="R56" i="2"/>
  <c r="D62" i="2"/>
  <c r="F62" i="2"/>
  <c r="P56" i="2"/>
  <c r="S56" i="2"/>
  <c r="G28" i="2"/>
  <c r="S28" i="2" s="1"/>
  <c r="R14" i="2"/>
  <c r="D20" i="2"/>
  <c r="F20" i="2"/>
  <c r="R20" i="2" s="1"/>
  <c r="P14" i="2"/>
  <c r="S14" i="2"/>
  <c r="S4" i="2"/>
  <c r="F10" i="2"/>
  <c r="R10" i="2" s="1"/>
  <c r="P4" i="2"/>
  <c r="E4" i="14"/>
  <c r="AC22" i="17"/>
  <c r="S48" i="2"/>
  <c r="R48" i="2"/>
  <c r="R58" i="2"/>
  <c r="S58" i="2"/>
  <c r="S68" i="2"/>
  <c r="R68" i="2"/>
  <c r="P92" i="2"/>
  <c r="S92" i="2"/>
  <c r="S166" i="2"/>
  <c r="R166" i="2"/>
  <c r="S156" i="2"/>
  <c r="R156" i="2"/>
  <c r="R146" i="2"/>
  <c r="S120" i="2"/>
  <c r="P120" i="2"/>
  <c r="P114" i="2"/>
  <c r="P80" i="2"/>
  <c r="R30" i="2"/>
  <c r="S30" i="2"/>
  <c r="R40" i="2"/>
  <c r="S40" i="2"/>
  <c r="R90" i="2"/>
  <c r="S90" i="2"/>
  <c r="P70" i="2"/>
  <c r="P132" i="2"/>
  <c r="P104" i="2"/>
  <c r="R82" i="2"/>
  <c r="S82" i="2"/>
  <c r="S136" i="2"/>
  <c r="P136" i="2"/>
  <c r="D10" i="2"/>
  <c r="F16" i="2"/>
  <c r="D38" i="2"/>
  <c r="I80" i="2"/>
  <c r="S80" i="2" s="1"/>
  <c r="D100" i="2"/>
  <c r="D134" i="2"/>
  <c r="D144" i="2"/>
  <c r="S76" i="2"/>
  <c r="P122" i="2"/>
  <c r="S146" i="2"/>
  <c r="R164" i="2"/>
  <c r="C35" i="18"/>
  <c r="S114" i="2"/>
  <c r="C39" i="18"/>
  <c r="Y23" i="16"/>
  <c r="E14" i="22"/>
  <c r="I27" i="23" s="1"/>
  <c r="S112" i="2"/>
  <c r="S34" i="2"/>
  <c r="S130" i="2"/>
  <c r="Z6" i="17"/>
  <c r="I38" i="2"/>
  <c r="R38" i="2" s="1"/>
  <c r="AC27" i="16"/>
  <c r="W48" i="2"/>
  <c r="AE20" i="16"/>
  <c r="AC20" i="17"/>
  <c r="AC7" i="17"/>
  <c r="AE27" i="17"/>
  <c r="AC8" i="17"/>
  <c r="AC29" i="17"/>
  <c r="AC32" i="17"/>
  <c r="AC21" i="17"/>
  <c r="AC31" i="17"/>
  <c r="AC34" i="17"/>
  <c r="AC36" i="16"/>
  <c r="AE8" i="17"/>
  <c r="AC18" i="17"/>
  <c r="AC35" i="17"/>
  <c r="AE13" i="17"/>
  <c r="Y48" i="2"/>
  <c r="AE19" i="17"/>
  <c r="AE21" i="17"/>
  <c r="AE6" i="17"/>
  <c r="D3" i="15"/>
  <c r="D17" i="15"/>
  <c r="AC12" i="17"/>
  <c r="AC28" i="17"/>
  <c r="AC15" i="17"/>
  <c r="AE3" i="17"/>
  <c r="AC14" i="17"/>
  <c r="AC19" i="17"/>
  <c r="W132" i="2"/>
  <c r="AE13" i="16"/>
  <c r="AE6" i="16"/>
  <c r="AE17" i="17"/>
  <c r="AE5" i="17"/>
  <c r="AC6" i="17"/>
  <c r="AE14" i="17"/>
  <c r="W141" i="2"/>
  <c r="AC13" i="16"/>
  <c r="B10" i="15"/>
  <c r="B11" i="15"/>
  <c r="B12" i="15"/>
  <c r="B13" i="15"/>
  <c r="B14" i="15"/>
  <c r="B15" i="15"/>
  <c r="B16" i="15"/>
  <c r="B17" i="15"/>
  <c r="AE32" i="16"/>
  <c r="AC4" i="17"/>
  <c r="AE25" i="17"/>
  <c r="AE15" i="17"/>
  <c r="AC11" i="17"/>
  <c r="AC5" i="17"/>
  <c r="H66" i="19"/>
  <c r="C37" i="18"/>
  <c r="D73" i="19"/>
  <c r="E35" i="18"/>
  <c r="I76" i="19" s="1"/>
  <c r="K66" i="19"/>
  <c r="E37" i="18"/>
  <c r="K80" i="19"/>
  <c r="E39" i="18"/>
  <c r="K66" i="21"/>
  <c r="D3" i="21"/>
  <c r="D17" i="21"/>
  <c r="E8" i="20"/>
  <c r="D38" i="21"/>
  <c r="K52" i="21"/>
  <c r="D80" i="21"/>
  <c r="E38" i="20"/>
  <c r="Y50" i="2"/>
  <c r="C5" i="22"/>
  <c r="I20" i="23" s="1"/>
  <c r="A10" i="23"/>
  <c r="D3" i="23"/>
  <c r="E4" i="22"/>
  <c r="I6" i="23" s="1"/>
  <c r="A17" i="23"/>
  <c r="C6" i="22"/>
  <c r="K10" i="23"/>
  <c r="E8" i="22"/>
  <c r="D80" i="23"/>
  <c r="E36" i="22"/>
  <c r="Y88" i="2"/>
  <c r="E26" i="22"/>
  <c r="E28" i="22"/>
  <c r="E16" i="22"/>
  <c r="E18" i="22"/>
  <c r="E39" i="22"/>
  <c r="W90" i="2"/>
  <c r="K59" i="23"/>
  <c r="A3" i="23"/>
  <c r="C4" i="22"/>
  <c r="B20" i="23" s="1"/>
  <c r="K17" i="23"/>
  <c r="E9" i="22"/>
  <c r="K73" i="23"/>
  <c r="E38" i="22"/>
  <c r="D3" i="25"/>
  <c r="E4" i="24"/>
  <c r="I6" i="25" s="1"/>
  <c r="D17" i="25"/>
  <c r="E6" i="24"/>
  <c r="K10" i="25"/>
  <c r="E8" i="24"/>
  <c r="D24" i="25"/>
  <c r="E14" i="24"/>
  <c r="I27" i="25" s="1"/>
  <c r="E16" i="24"/>
  <c r="D38" i="25"/>
  <c r="K31" i="25"/>
  <c r="E18" i="24"/>
  <c r="D45" i="25"/>
  <c r="E24" i="24"/>
  <c r="I48" i="25" s="1"/>
  <c r="E26" i="24"/>
  <c r="D59" i="25"/>
  <c r="K52" i="25"/>
  <c r="E28" i="24"/>
  <c r="D66" i="25"/>
  <c r="E34" i="24"/>
  <c r="I69" i="25" s="1"/>
  <c r="D80" i="25"/>
  <c r="E36" i="24"/>
  <c r="K73" i="25"/>
  <c r="E38" i="24"/>
  <c r="W160" i="2"/>
  <c r="E7" i="24"/>
  <c r="E27" i="24"/>
  <c r="Y151" i="2"/>
  <c r="D73" i="25"/>
  <c r="E17" i="24"/>
  <c r="D52" i="25"/>
  <c r="D8" i="4"/>
  <c r="Q2" i="6" s="1"/>
  <c r="D17" i="4"/>
  <c r="D24" i="4"/>
  <c r="Q4" i="6" s="1"/>
  <c r="D33" i="4"/>
  <c r="D41" i="4"/>
  <c r="D45" i="4"/>
  <c r="D49" i="4"/>
  <c r="D60" i="4"/>
  <c r="O9" i="6" s="1"/>
  <c r="D64" i="4"/>
  <c r="Q9" i="6" s="1"/>
  <c r="E62" i="4" s="1"/>
  <c r="Q14" i="6" s="1"/>
  <c r="F58" i="4" s="1"/>
  <c r="Q17" i="6" s="1"/>
  <c r="G50" i="4" s="1"/>
  <c r="Q19" i="6" s="1"/>
  <c r="E7" i="4"/>
  <c r="E15" i="4"/>
  <c r="E39" i="4"/>
  <c r="E55" i="4"/>
  <c r="E63" i="4"/>
  <c r="F43" i="4"/>
  <c r="G19" i="4"/>
  <c r="D12" i="12"/>
  <c r="O3" i="13" s="1"/>
  <c r="E14" i="12" s="1"/>
  <c r="Q11" i="13" s="1"/>
  <c r="D9" i="12"/>
  <c r="D24" i="12"/>
  <c r="Q4" i="13" s="1"/>
  <c r="E22" i="12" s="1"/>
  <c r="O12" i="13" s="1"/>
  <c r="D41" i="12"/>
  <c r="D48" i="12"/>
  <c r="Q7" i="13" s="1"/>
  <c r="E46" i="12" s="1"/>
  <c r="Q13" i="13" s="1"/>
  <c r="D52" i="12"/>
  <c r="O8" i="13" s="1"/>
  <c r="E54" i="12" s="1"/>
  <c r="O14" i="13" s="1"/>
  <c r="D61" i="12"/>
  <c r="D57" i="12"/>
  <c r="D37" i="12"/>
  <c r="D45" i="12"/>
  <c r="E15" i="12"/>
  <c r="E31" i="12"/>
  <c r="E39" i="12"/>
  <c r="F59" i="12"/>
  <c r="E16" i="14"/>
  <c r="E19" i="14"/>
  <c r="O4" i="15" s="1"/>
  <c r="E36" i="14"/>
  <c r="F21" i="14"/>
  <c r="O12" i="15" s="1"/>
  <c r="F30" i="14"/>
  <c r="F61" i="14"/>
  <c r="Q14" i="15" s="1"/>
  <c r="G26" i="14"/>
  <c r="G58" i="14"/>
  <c r="H18" i="14"/>
  <c r="H33" i="14"/>
  <c r="H50" i="14"/>
  <c r="F54" i="14"/>
  <c r="F46" i="14"/>
  <c r="F38" i="14"/>
  <c r="E55" i="14"/>
  <c r="Q8" i="15" s="1"/>
  <c r="E51" i="14"/>
  <c r="O8" i="15" s="1"/>
  <c r="E59" i="14"/>
  <c r="O9" i="15" s="1"/>
  <c r="E52" i="14"/>
  <c r="E47" i="14"/>
  <c r="Q7" i="15" s="1"/>
  <c r="E43" i="14"/>
  <c r="O7" i="15" s="1"/>
  <c r="E39" i="14"/>
  <c r="Q6" i="15" s="1"/>
  <c r="E32" i="14"/>
  <c r="B8" i="15"/>
  <c r="B6" i="15"/>
  <c r="B3" i="15"/>
  <c r="E7" i="14" s="1"/>
  <c r="Q2" i="15" s="1"/>
  <c r="D4" i="15"/>
  <c r="G35" i="12"/>
  <c r="F11" i="12"/>
  <c r="E63" i="12"/>
  <c r="E55" i="12"/>
  <c r="E23" i="12"/>
  <c r="D56" i="12"/>
  <c r="Q8" i="13" s="1"/>
  <c r="D32" i="12"/>
  <c r="Q5" i="13" s="1"/>
  <c r="D28" i="12"/>
  <c r="O5" i="13" s="1"/>
  <c r="D17" i="12"/>
  <c r="G51" i="4"/>
  <c r="F11" i="4"/>
  <c r="E31" i="4"/>
  <c r="D65" i="4"/>
  <c r="D52" i="4"/>
  <c r="O8" i="6" s="1"/>
  <c r="E54" i="4" s="1"/>
  <c r="O14" i="6" s="1"/>
  <c r="D48" i="4"/>
  <c r="Q7" i="6" s="1"/>
  <c r="E46" i="4" s="1"/>
  <c r="Q13" i="6" s="1"/>
  <c r="F42" i="4" s="1"/>
  <c r="O17" i="6" s="1"/>
  <c r="D36" i="4"/>
  <c r="O6" i="6" s="1"/>
  <c r="E38" i="4" s="1"/>
  <c r="O13" i="6" s="1"/>
  <c r="D32" i="4"/>
  <c r="Q5" i="6" s="1"/>
  <c r="E30" i="4" s="1"/>
  <c r="Q12" i="6" s="1"/>
  <c r="D29" i="4"/>
  <c r="D20" i="4"/>
  <c r="O4" i="6" s="1"/>
  <c r="D16" i="4"/>
  <c r="Q3" i="6" s="1"/>
  <c r="D13" i="4"/>
  <c r="E29" i="24"/>
  <c r="E15" i="24"/>
  <c r="I34" i="25" s="1"/>
  <c r="E19" i="24"/>
  <c r="E5" i="24"/>
  <c r="I13" i="25" s="1"/>
  <c r="E9" i="24"/>
  <c r="C4" i="24"/>
  <c r="B20" i="25" s="1"/>
  <c r="C5" i="24"/>
  <c r="C6" i="24"/>
  <c r="C7" i="24"/>
  <c r="C8" i="24"/>
  <c r="C9" i="24"/>
  <c r="C14" i="24"/>
  <c r="B41" i="25" s="1"/>
  <c r="C15" i="24"/>
  <c r="C16" i="24"/>
  <c r="C17" i="24"/>
  <c r="C18" i="24"/>
  <c r="C19" i="24"/>
  <c r="C24" i="24"/>
  <c r="B62" i="25" s="1"/>
  <c r="C25" i="24"/>
  <c r="C26" i="24"/>
  <c r="C27" i="24"/>
  <c r="C28" i="24"/>
  <c r="C29" i="24"/>
  <c r="C34" i="24"/>
  <c r="B83" i="25" s="1"/>
  <c r="C35" i="24"/>
  <c r="C36" i="24"/>
  <c r="C37" i="24"/>
  <c r="C38" i="24"/>
  <c r="C39" i="24"/>
  <c r="E37" i="22"/>
  <c r="E35" i="22"/>
  <c r="I76" i="23" s="1"/>
  <c r="D66" i="23"/>
  <c r="E27" i="22"/>
  <c r="E19" i="22"/>
  <c r="E15" i="22"/>
  <c r="I34" i="23" s="1"/>
  <c r="E6" i="22"/>
  <c r="I69" i="23"/>
  <c r="C7" i="22"/>
  <c r="C8" i="22"/>
  <c r="C9" i="22"/>
  <c r="C14" i="22"/>
  <c r="B41" i="23" s="1"/>
  <c r="C15" i="22"/>
  <c r="C16" i="22"/>
  <c r="C17" i="22"/>
  <c r="C18" i="22"/>
  <c r="C19" i="22"/>
  <c r="C24" i="22"/>
  <c r="B62" i="23" s="1"/>
  <c r="C25" i="22"/>
  <c r="C26" i="22"/>
  <c r="C27" i="22"/>
  <c r="C28" i="22"/>
  <c r="C29" i="22"/>
  <c r="C34" i="22"/>
  <c r="B83" i="23" s="1"/>
  <c r="C35" i="22"/>
  <c r="C36" i="22"/>
  <c r="C37" i="22"/>
  <c r="C38" i="22"/>
  <c r="C39" i="22"/>
  <c r="B55" i="23"/>
  <c r="B85" i="2"/>
  <c r="Y152" i="2"/>
  <c r="Y101" i="2"/>
  <c r="Y110" i="2"/>
  <c r="Y16" i="2"/>
  <c r="Y120" i="2"/>
  <c r="Y68" i="2"/>
  <c r="Y109" i="2"/>
  <c r="Y26" i="2"/>
  <c r="Y132" i="2"/>
  <c r="Y89" i="2"/>
  <c r="W19" i="2"/>
  <c r="Y131" i="2"/>
  <c r="D6" i="15"/>
  <c r="Y77" i="2"/>
  <c r="W18" i="2"/>
  <c r="Y98" i="2"/>
  <c r="W110" i="2"/>
  <c r="Y90" i="2"/>
  <c r="Y130" i="2"/>
  <c r="W100" i="2"/>
  <c r="Y160" i="2"/>
  <c r="AC18" i="16"/>
  <c r="AC34" i="16"/>
  <c r="B2" i="15"/>
  <c r="E3" i="14" s="1"/>
  <c r="O2" i="15" s="1"/>
  <c r="F5" i="14" s="1"/>
  <c r="O11" i="15" s="1"/>
  <c r="G9" i="14" s="1"/>
  <c r="O16" i="15" s="1"/>
  <c r="B4" i="15"/>
  <c r="E11" i="14" s="1"/>
  <c r="O3" i="15" s="1"/>
  <c r="B5" i="15"/>
  <c r="B7" i="15"/>
  <c r="B9" i="15"/>
  <c r="AC5" i="16"/>
  <c r="W58" i="2"/>
  <c r="Y108" i="2"/>
  <c r="W152" i="2"/>
  <c r="W24" i="2"/>
  <c r="W108" i="2"/>
  <c r="Y121" i="2"/>
  <c r="Y56" i="2"/>
  <c r="Y154" i="2"/>
  <c r="AE10" i="16"/>
  <c r="AE35" i="16"/>
  <c r="Y66" i="2"/>
  <c r="Y9" i="2"/>
  <c r="Y141" i="2"/>
  <c r="W78" i="2"/>
  <c r="W89" i="2"/>
  <c r="AC28" i="16"/>
  <c r="D11" i="15"/>
  <c r="AC33" i="16"/>
  <c r="Y118" i="2"/>
  <c r="Y155" i="2"/>
  <c r="W162" i="2"/>
  <c r="W161" i="2"/>
  <c r="AE4" i="16"/>
  <c r="Y14" i="2"/>
  <c r="W165" i="2"/>
  <c r="AC8" i="16"/>
  <c r="D8" i="15"/>
  <c r="D10" i="15"/>
  <c r="D12" i="15"/>
  <c r="D14" i="15"/>
  <c r="D16" i="15"/>
  <c r="AE33" i="16"/>
  <c r="AC11" i="16"/>
  <c r="Y36" i="2"/>
  <c r="Y24" i="2"/>
  <c r="Y122" i="2"/>
  <c r="Y78" i="2"/>
  <c r="Y99" i="2"/>
  <c r="Y119" i="2"/>
  <c r="Y17" i="2"/>
  <c r="W134" i="2"/>
  <c r="W151" i="2"/>
  <c r="AC25" i="16"/>
  <c r="AE19" i="16"/>
  <c r="AE11" i="16"/>
  <c r="AC14" i="16"/>
  <c r="AC15" i="16"/>
  <c r="AE14" i="16"/>
  <c r="W39" i="2"/>
  <c r="Y80" i="2"/>
  <c r="W142" i="2"/>
  <c r="W26" i="2"/>
  <c r="Y4" i="2"/>
  <c r="Y100" i="2"/>
  <c r="AE29" i="16"/>
  <c r="AE18" i="16"/>
  <c r="AE7" i="16"/>
  <c r="AC6" i="16"/>
  <c r="W145" i="2"/>
  <c r="Y161" i="2"/>
  <c r="D2" i="15"/>
  <c r="D5" i="15"/>
  <c r="E15" i="14" s="1"/>
  <c r="Q3" i="15" s="1"/>
  <c r="F13" i="14" s="1"/>
  <c r="Q11" i="15" s="1"/>
  <c r="D7" i="15"/>
  <c r="D9" i="15"/>
  <c r="D13" i="15"/>
  <c r="D15" i="15"/>
  <c r="AC31" i="16"/>
  <c r="Y58" i="2"/>
  <c r="W38" i="2"/>
  <c r="Y57" i="2"/>
  <c r="W35" i="2"/>
  <c r="W154" i="2"/>
  <c r="Y140" i="2"/>
  <c r="AE21" i="16"/>
  <c r="AC12" i="16"/>
  <c r="AE27" i="16"/>
  <c r="I3" i="4"/>
  <c r="D66" i="21"/>
  <c r="D52" i="21"/>
  <c r="E29" i="20"/>
  <c r="D45" i="21"/>
  <c r="K24" i="21"/>
  <c r="D24" i="21"/>
  <c r="D10" i="21"/>
  <c r="E9" i="20"/>
  <c r="W80" i="2"/>
  <c r="Y70" i="2"/>
  <c r="W71" i="2"/>
  <c r="W57" i="2"/>
  <c r="W51" i="2"/>
  <c r="C36" i="20"/>
  <c r="A80" i="21"/>
  <c r="C38" i="18"/>
  <c r="H73" i="19"/>
  <c r="H3" i="21"/>
  <c r="C7" i="20"/>
  <c r="C15" i="20"/>
  <c r="B27" i="21" s="1"/>
  <c r="A31" i="21"/>
  <c r="H38" i="21"/>
  <c r="C19" i="20"/>
  <c r="H45" i="21"/>
  <c r="C27" i="20"/>
  <c r="A73" i="21"/>
  <c r="C35" i="20"/>
  <c r="I83" i="21" s="1"/>
  <c r="H80" i="21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 i="19"/>
  <c r="E18" i="20"/>
  <c r="D59" i="21"/>
  <c r="Y7" i="2"/>
  <c r="E5" i="18"/>
  <c r="I13" i="19" s="1"/>
  <c r="E7" i="18"/>
  <c r="E9" i="18"/>
  <c r="E15" i="18"/>
  <c r="I34" i="19" s="1"/>
  <c r="E17" i="18"/>
  <c r="E19" i="18"/>
  <c r="Y19" i="2"/>
  <c r="Y25" i="2"/>
  <c r="W6" i="2"/>
  <c r="W8" i="2"/>
  <c r="C5" i="18"/>
  <c r="C7" i="18"/>
  <c r="C9" i="18"/>
  <c r="C15" i="18"/>
  <c r="C17" i="18"/>
  <c r="C19" i="18"/>
  <c r="E25" i="18"/>
  <c r="I55" i="19" s="1"/>
  <c r="E29" i="18"/>
  <c r="B4" i="18"/>
  <c r="D3" i="19" s="1"/>
  <c r="B6" i="18"/>
  <c r="B8" i="18"/>
  <c r="B14" i="18"/>
  <c r="B16" i="18"/>
  <c r="B24" i="18"/>
  <c r="B28" i="18"/>
  <c r="B34" i="18"/>
  <c r="D66" i="19" s="1"/>
  <c r="B36" i="18"/>
  <c r="B38" i="18"/>
  <c r="C5" i="20"/>
  <c r="B6" i="21" s="1"/>
  <c r="C9" i="20"/>
  <c r="C17" i="20"/>
  <c r="C25" i="20"/>
  <c r="I62" i="21" s="1"/>
  <c r="C29" i="20"/>
  <c r="C37" i="20"/>
  <c r="W34" i="2"/>
  <c r="W16" i="2"/>
  <c r="Y38" i="2"/>
  <c r="H45" i="19"/>
  <c r="H59" i="19"/>
  <c r="Y34" i="2"/>
  <c r="C25" i="18"/>
  <c r="A4" i="18"/>
  <c r="A3" i="19" s="1"/>
  <c r="A8" i="18"/>
  <c r="A16" i="18"/>
  <c r="A24" i="18"/>
  <c r="A28" i="18"/>
  <c r="A36" i="18"/>
  <c r="Y103" i="2"/>
  <c r="W79" i="2"/>
  <c r="W91" i="2"/>
  <c r="W37" i="2"/>
  <c r="AE8" i="16"/>
  <c r="AE15" i="16"/>
  <c r="W7" i="2"/>
  <c r="Y6" i="2"/>
  <c r="W14" i="2"/>
  <c r="W69" i="2"/>
  <c r="W88" i="2"/>
  <c r="W101" i="2"/>
  <c r="W133" i="2"/>
  <c r="W140" i="2"/>
  <c r="Y165" i="2"/>
  <c r="AC32" i="16"/>
  <c r="AC26" i="17"/>
  <c r="AE18" i="17"/>
  <c r="AE32" i="17"/>
  <c r="AC36" i="17"/>
  <c r="Y27" i="2"/>
  <c r="W9" i="2"/>
  <c r="Y71" i="2"/>
  <c r="W130" i="2"/>
  <c r="W118" i="2"/>
  <c r="W143" i="2"/>
  <c r="Y123" i="2"/>
  <c r="Y49" i="2"/>
  <c r="W28" i="2"/>
  <c r="W119" i="2"/>
  <c r="W131" i="2"/>
  <c r="Y59" i="2"/>
  <c r="Y143" i="2"/>
  <c r="Y69" i="2"/>
  <c r="AE17" i="16"/>
  <c r="AC22" i="16"/>
  <c r="AC7" i="16"/>
  <c r="AC4" i="16"/>
  <c r="AC17" i="17"/>
  <c r="AC10" i="17"/>
  <c r="AC27" i="17"/>
  <c r="AC33" i="17"/>
  <c r="AE22" i="17"/>
  <c r="W56" i="2"/>
  <c r="Y29" i="2"/>
  <c r="Y81" i="2"/>
  <c r="AE28" i="16"/>
  <c r="AE25" i="16"/>
  <c r="AE12" i="16"/>
  <c r="W46" i="2"/>
  <c r="Y61" i="2"/>
  <c r="W111" i="2"/>
  <c r="W153" i="2"/>
  <c r="AE5" i="16"/>
  <c r="AC10" i="16"/>
  <c r="AC25" i="17"/>
  <c r="AE4" i="17"/>
  <c r="W47" i="2"/>
  <c r="Y51" i="2"/>
  <c r="W92" i="2"/>
  <c r="W109" i="2"/>
  <c r="Y111" i="2"/>
  <c r="W99" i="2"/>
  <c r="Y79" i="2"/>
  <c r="W70" i="2"/>
  <c r="Y163" i="2"/>
  <c r="AC29" i="16"/>
  <c r="AC26" i="16"/>
  <c r="AC24" i="16"/>
  <c r="AE3" i="16"/>
  <c r="AE33" i="17"/>
  <c r="AE26" i="17"/>
  <c r="AC24" i="17"/>
  <c r="AC13" i="17"/>
  <c r="AE20" i="17"/>
  <c r="K3" i="21"/>
  <c r="K10" i="21"/>
  <c r="K17" i="21"/>
  <c r="K31" i="21"/>
  <c r="K38" i="21"/>
  <c r="K59" i="21"/>
  <c r="K73" i="21"/>
  <c r="K80" i="21"/>
  <c r="E4" i="20"/>
  <c r="E5" i="20"/>
  <c r="I13" i="21" s="1"/>
  <c r="E6" i="20"/>
  <c r="E14" i="20"/>
  <c r="E15" i="20"/>
  <c r="I34" i="21" s="1"/>
  <c r="E16" i="20"/>
  <c r="E17" i="20"/>
  <c r="E24" i="20"/>
  <c r="E25" i="20"/>
  <c r="I55" i="21" s="1"/>
  <c r="E27" i="20"/>
  <c r="E28" i="20"/>
  <c r="E34" i="20"/>
  <c r="E35" i="20"/>
  <c r="I76" i="21" s="1"/>
  <c r="E36" i="20"/>
  <c r="E37" i="20"/>
  <c r="C34" i="18"/>
  <c r="B83" i="19" s="1"/>
  <c r="E6" i="4" l="1"/>
  <c r="O11" i="6" s="1"/>
  <c r="F10" i="4" s="1"/>
  <c r="O16" i="6" s="1"/>
  <c r="G18" i="4" s="1"/>
  <c r="O19" i="6" s="1"/>
  <c r="G34" i="4" s="1"/>
  <c r="W10" i="17"/>
  <c r="W19" i="16"/>
  <c r="Z14" i="17"/>
  <c r="W14" i="17"/>
  <c r="Z19" i="17"/>
  <c r="E22" i="4"/>
  <c r="O12" i="6" s="1"/>
  <c r="F26" i="4" s="1"/>
  <c r="Q16" i="6" s="1"/>
  <c r="Z4" i="17"/>
  <c r="Z8" i="17"/>
  <c r="E30" i="12"/>
  <c r="Q12" i="13" s="1"/>
  <c r="F26" i="12" s="1"/>
  <c r="Q16" i="13" s="1"/>
  <c r="G18" i="12" s="1"/>
  <c r="O19" i="13" s="1"/>
  <c r="Y29" i="17"/>
  <c r="Y19" i="16"/>
  <c r="Z25" i="17"/>
  <c r="Y14" i="17"/>
  <c r="S132" i="2"/>
  <c r="Z10" i="17"/>
  <c r="Z21" i="17"/>
  <c r="S36" i="2"/>
  <c r="R62" i="2"/>
  <c r="P110" i="2"/>
  <c r="S104" i="2"/>
  <c r="Z21" i="16"/>
  <c r="S162" i="2"/>
  <c r="P162" i="2"/>
  <c r="R154" i="2"/>
  <c r="S154" i="2"/>
  <c r="Z10" i="16"/>
  <c r="Z27" i="17"/>
  <c r="S94" i="2"/>
  <c r="P62" i="2"/>
  <c r="W8" i="17"/>
  <c r="E34" i="18"/>
  <c r="B76" i="19" s="1"/>
  <c r="Z12" i="17"/>
  <c r="W25" i="17"/>
  <c r="S8" i="2"/>
  <c r="S152" i="2"/>
  <c r="P152" i="2"/>
  <c r="S70" i="2"/>
  <c r="S18" i="2"/>
  <c r="S26" i="2"/>
  <c r="S124" i="2"/>
  <c r="S20" i="2"/>
  <c r="P20" i="2"/>
  <c r="S72" i="2"/>
  <c r="R50" i="2"/>
  <c r="S62" i="2"/>
  <c r="P28" i="2"/>
  <c r="B13" i="25"/>
  <c r="S78" i="2"/>
  <c r="R80" i="2"/>
  <c r="S52" i="2"/>
  <c r="B34" i="23"/>
  <c r="S144" i="2"/>
  <c r="P144" i="2"/>
  <c r="S134" i="2"/>
  <c r="P134" i="2"/>
  <c r="P100" i="2"/>
  <c r="S100" i="2"/>
  <c r="S38" i="2"/>
  <c r="P38" i="2"/>
  <c r="S16" i="2"/>
  <c r="R16" i="2"/>
  <c r="S10" i="2"/>
  <c r="P10" i="2"/>
  <c r="B76" i="25"/>
  <c r="B13" i="23"/>
  <c r="B34" i="25"/>
  <c r="B6" i="23"/>
  <c r="B55" i="25"/>
  <c r="J3" i="14"/>
  <c r="B48" i="25"/>
  <c r="I62" i="25"/>
  <c r="I20" i="25"/>
  <c r="B6" i="25"/>
  <c r="B69" i="25"/>
  <c r="I83" i="25"/>
  <c r="B27" i="25"/>
  <c r="I41" i="25"/>
  <c r="B69" i="23"/>
  <c r="I83" i="23"/>
  <c r="B27" i="23"/>
  <c r="I41" i="23"/>
  <c r="I62" i="23"/>
  <c r="B48" i="23"/>
  <c r="I20" i="21"/>
  <c r="B69" i="21"/>
  <c r="B48" i="21"/>
  <c r="I41" i="2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 i="18"/>
  <c r="B55" i="19" s="1"/>
  <c r="D45" i="19"/>
  <c r="E6" i="18"/>
  <c r="D17" i="19"/>
  <c r="E4" i="18"/>
  <c r="B13" i="19" s="1"/>
  <c r="C24" i="18"/>
  <c r="B62" i="19" s="1"/>
  <c r="A45" i="19"/>
  <c r="H31" i="21"/>
  <c r="C18" i="20"/>
  <c r="E14" i="18"/>
  <c r="I27" i="19" s="1"/>
  <c r="D24" i="19"/>
  <c r="C34" i="20"/>
  <c r="B83" i="21" s="1"/>
  <c r="A66" i="21"/>
  <c r="D80" i="19"/>
  <c r="E36" i="18"/>
  <c r="E16" i="18"/>
  <c r="D38" i="19"/>
  <c r="A38" i="19"/>
  <c r="C16" i="18"/>
  <c r="C14" i="20"/>
  <c r="B41" i="21" s="1"/>
  <c r="A24" i="21"/>
  <c r="K52" i="19"/>
  <c r="E28" i="18"/>
  <c r="E8" i="18"/>
  <c r="K10" i="19"/>
  <c r="C4" i="18"/>
  <c r="B20" i="19" s="1"/>
  <c r="E26" i="20"/>
  <c r="I48" i="21"/>
  <c r="B55" i="21"/>
  <c r="I69" i="21"/>
  <c r="B76" i="21"/>
  <c r="B34" i="21"/>
  <c r="I27" i="21"/>
  <c r="I6" i="21"/>
  <c r="B13" i="21"/>
  <c r="B69" i="19"/>
  <c r="I83" i="19"/>
  <c r="B48" i="19"/>
  <c r="I62" i="19"/>
  <c r="B27" i="19"/>
  <c r="I41" i="19"/>
  <c r="B6" i="19"/>
  <c r="I20" i="19"/>
  <c r="I69" i="19" l="1"/>
  <c r="B34" i="19"/>
  <c r="I48" i="19"/>
  <c r="I6" i="19"/>
</calcChain>
</file>

<file path=xl/sharedStrings.xml><?xml version="1.0" encoding="utf-8"?>
<sst xmlns="http://schemas.openxmlformats.org/spreadsheetml/2006/main" count="2596" uniqueCount="168">
  <si>
    <t>oddíl</t>
  </si>
  <si>
    <t>ročník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</si>
  <si>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</si>
  <si>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</si>
  <si>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</si>
  <si>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</si>
  <si>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</si>
  <si>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</si>
  <si>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</si>
  <si>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</si>
  <si>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</si>
  <si>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</si>
  <si>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</si>
  <si>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</si>
  <si>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</si>
  <si>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</si>
  <si>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</si>
  <si>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</si>
  <si>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</si>
  <si>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</si>
  <si>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</si>
  <si>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</si>
  <si>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</si>
  <si>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</si>
  <si>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</si>
  <si>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</si>
  <si>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</si>
  <si>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</si>
  <si>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</si>
  <si>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</si>
  <si>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</si>
  <si>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</si>
  <si>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</si>
  <si>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</si>
  <si>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C</t>
  </si>
  <si>
    <t>Skupina D</t>
  </si>
  <si>
    <t>příjmení a jméno</t>
  </si>
  <si>
    <t>H</t>
  </si>
  <si>
    <t>D</t>
  </si>
  <si>
    <t>R</t>
  </si>
  <si>
    <t>rozhodčí</t>
  </si>
  <si>
    <t>MSK Břeclav</t>
  </si>
  <si>
    <t>SKST Hodonín</t>
  </si>
  <si>
    <t>TJ Mikulčice</t>
  </si>
  <si>
    <t>MS Brno</t>
  </si>
  <si>
    <t>KST Blansko</t>
  </si>
  <si>
    <t>žebříček</t>
  </si>
  <si>
    <t>Sokol Znojmo-Orel Únanov</t>
  </si>
  <si>
    <t>Sokol Vracov</t>
  </si>
  <si>
    <t>KST FOSFA LVA</t>
  </si>
  <si>
    <t>Turnaj A - Skupina A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</si>
  <si>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</si>
  <si>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</si>
  <si>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</si>
  <si>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</si>
  <si>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</si>
  <si>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A</t>
  </si>
  <si>
    <t>Turnaj B - Skupina B</t>
  </si>
  <si>
    <t>Turnaj B - Skupina C</t>
  </si>
  <si>
    <t>Turnaj B - Skupina D</t>
  </si>
  <si>
    <t>Turnaj B - play-off</t>
  </si>
  <si>
    <t>Turnaj B - útěcha</t>
  </si>
  <si>
    <t>Turnaj B - skupina A</t>
  </si>
  <si>
    <t>Turnaj B - skupina B</t>
  </si>
  <si>
    <t>Turnaj B - skupina C</t>
  </si>
  <si>
    <t>Turnaj B - skupina D</t>
  </si>
  <si>
    <t>Turnaj B - skupina E</t>
  </si>
  <si>
    <t>finále</t>
  </si>
  <si>
    <t>Prace</t>
  </si>
  <si>
    <t>Turnaj B - Skupina G</t>
  </si>
  <si>
    <t>Turnaj B - Skupina H</t>
  </si>
  <si>
    <t>Turnaj B - Skupina I</t>
  </si>
  <si>
    <t>Turnaj B - Skupina J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</si>
  <si>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</si>
  <si>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</si>
  <si>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</si>
  <si>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</si>
  <si>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</si>
  <si>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F</t>
  </si>
  <si>
    <t>Turnaj B - skupina G</t>
  </si>
  <si>
    <t>Turnaj B - skupina H</t>
  </si>
  <si>
    <t>Turnaj B - skupina I</t>
  </si>
  <si>
    <t>Turnaj B - skupina J</t>
  </si>
  <si>
    <t>Turnaj B - Skupina K</t>
  </si>
  <si>
    <t>Turnaj B - Skupina L</t>
  </si>
  <si>
    <t>ID</t>
  </si>
  <si>
    <t>Voráč Pavel</t>
  </si>
  <si>
    <t>Kmenta Josef</t>
  </si>
  <si>
    <t>Kotásková Julie</t>
  </si>
  <si>
    <t>Mikulčík Adam</t>
  </si>
  <si>
    <t>Šlampová Lucie</t>
  </si>
  <si>
    <t>Peťura Patrik</t>
  </si>
  <si>
    <t>Křepelová Kamila</t>
  </si>
  <si>
    <t>Omelka Marek</t>
  </si>
  <si>
    <t>Svobodová Kristýna</t>
  </si>
  <si>
    <t>Sýkora Šebestián</t>
  </si>
  <si>
    <t>Šimon Samuel</t>
  </si>
  <si>
    <t>Pilitowská Ela</t>
  </si>
  <si>
    <t>Zouharová Beáta</t>
  </si>
  <si>
    <t>Novák Šimon</t>
  </si>
  <si>
    <t>Stavinohová Tereza</t>
  </si>
  <si>
    <t>Kuklínková Timea</t>
  </si>
  <si>
    <t>Vranka Zachariáš</t>
  </si>
  <si>
    <t>Kurka Matěj</t>
  </si>
  <si>
    <t>Kovanič Martin</t>
  </si>
  <si>
    <t>Mikulčíková Michaela</t>
  </si>
  <si>
    <t>Straková Adéla</t>
  </si>
  <si>
    <t>Šnábl Josef</t>
  </si>
  <si>
    <t>Pantlík Daniel</t>
  </si>
  <si>
    <t>Jiskra Strážnice</t>
  </si>
  <si>
    <t>STK Zbraslavec</t>
  </si>
  <si>
    <t>MK Řeznovice</t>
  </si>
  <si>
    <t>BTM U11 Lednice</t>
  </si>
  <si>
    <t>bye</t>
  </si>
  <si>
    <t>Tomeček Richard</t>
  </si>
  <si>
    <t>Klašková Alžběta</t>
  </si>
  <si>
    <t>Marek František</t>
  </si>
  <si>
    <t>Haumerová Sofie</t>
  </si>
  <si>
    <t>Juráček Michal</t>
  </si>
  <si>
    <t>Kramář Matěj</t>
  </si>
  <si>
    <t>Adamová Adéla</t>
  </si>
  <si>
    <t>Šimon Matěj</t>
  </si>
  <si>
    <t>Beneš Jan</t>
  </si>
  <si>
    <t>Hasoňová Jana</t>
  </si>
  <si>
    <t>Maradová Eliška</t>
  </si>
  <si>
    <t>Mráz Eduard</t>
  </si>
  <si>
    <t>Pohanka Samuel</t>
  </si>
  <si>
    <t>Řezníček Filip</t>
  </si>
  <si>
    <t>Solfronková Ema</t>
  </si>
  <si>
    <t>Žilková Elen</t>
  </si>
  <si>
    <t>20.9.2024</t>
  </si>
  <si>
    <t>Vlast Ježov</t>
  </si>
  <si>
    <t>SK Březí</t>
  </si>
  <si>
    <t>TJ Sokol Ondratice</t>
  </si>
  <si>
    <t>SK Přerov</t>
  </si>
  <si>
    <t>BTM U11 Lednice 21.9.2024</t>
  </si>
  <si>
    <t>21.9.2024</t>
  </si>
  <si>
    <t>0</t>
  </si>
  <si>
    <t>-4</t>
  </si>
  <si>
    <t>-6</t>
  </si>
  <si>
    <t>-5</t>
  </si>
  <si>
    <t>10</t>
  </si>
  <si>
    <t>-2</t>
  </si>
  <si>
    <t>-3</t>
  </si>
  <si>
    <t>-8</t>
  </si>
  <si>
    <t>9</t>
  </si>
  <si>
    <t>-7</t>
  </si>
  <si>
    <t>-9</t>
  </si>
  <si>
    <t>8</t>
  </si>
  <si>
    <t>-10</t>
  </si>
  <si>
    <t>-1</t>
  </si>
  <si>
    <t>7</t>
  </si>
  <si>
    <t>-11</t>
  </si>
  <si>
    <t>11</t>
  </si>
  <si>
    <t>-12</t>
  </si>
  <si>
    <t>1.</t>
  </si>
  <si>
    <t>4.</t>
  </si>
  <si>
    <t>Stanek Peter</t>
  </si>
  <si>
    <t>3.</t>
  </si>
  <si>
    <t>2.</t>
  </si>
  <si>
    <t>2-</t>
  </si>
  <si>
    <t>-0</t>
  </si>
  <si>
    <t>Turnaj A - play-off</t>
  </si>
  <si>
    <t>-15</t>
  </si>
  <si>
    <t>12</t>
  </si>
  <si>
    <t>-13</t>
  </si>
  <si>
    <t>17</t>
  </si>
  <si>
    <t>Turnaj A - útěcha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</si>
</sst>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  <font>
      <b/>
      <sz val="11"/>
      <name val="Times New Roman CE"/>
      <charset val="238"/>
    </font>
    <font>
      <b/>
      <sz val="16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/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93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/>
      <protection hidden="1"/>
    </xf>
    <xf numFmtId="49" fontId="20" fillId="0" borderId="0" xfId="0" applyNumberFormat="1" applyFont="1"/>
    <xf numFmtId="0" fontId="21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0" fontId="0" fillId="0" borderId="18" xfId="0" applyBorder="1"/>
    <xf numFmtId="1" fontId="0" fillId="0" borderId="0" xfId="0" applyNumberFormat="1" applyAlignment="1">
      <alignment horizontal="center"/>
    </xf>
    <xf numFmtId="1" fontId="0" fillId="0" borderId="18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49" fontId="0" fillId="5" borderId="18" xfId="0" applyNumberFormat="1" applyFill="1" applyBorder="1" applyProtection="1">
      <protection locked="0"/>
    </xf>
    <xf numFmtId="0" fontId="0" fillId="5" borderId="18" xfId="0" applyFill="1" applyBorder="1"/>
    <xf numFmtId="49" fontId="0" fillId="5" borderId="18" xfId="0" applyNumberFormat="1" applyFill="1" applyBorder="1"/>
    <xf numFmtId="0" fontId="22" fillId="0" borderId="0" xfId="0" applyFont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49" fontId="2" fillId="2" borderId="59" xfId="0" applyNumberFormat="1" applyFont="1" applyFill="1" applyBorder="1" applyAlignment="1" applyProtection="1">
      <alignment horizontal="center"/>
      <protection locked="0"/>
    </xf>
    <xf numFmtId="49" fontId="2" fillId="2" borderId="33" xfId="0" applyNumberFormat="1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hidden="1"/>
    </xf>
    <xf numFmtId="1" fontId="0" fillId="5" borderId="18" xfId="0" applyNumberFormat="1" applyFill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0" fillId="0" borderId="2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62" xfId="0" applyBorder="1"/>
    <xf numFmtId="0" fontId="0" fillId="0" borderId="36" xfId="0" applyBorder="1"/>
    <xf numFmtId="0" fontId="0" fillId="0" borderId="27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0" fillId="0" borderId="3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79" xfId="0" applyBorder="1"/>
    <xf numFmtId="0" fontId="0" fillId="0" borderId="43" xfId="0" applyBorder="1"/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28" xfId="0" applyBorder="1" applyProtection="1">
      <protection locked="0"/>
    </xf>
    <xf numFmtId="0" fontId="0" fillId="0" borderId="50" xfId="0" applyBorder="1" applyProtection="1">
      <protection locked="0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7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2" fillId="0" borderId="5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2" fillId="0" borderId="13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2" fillId="0" borderId="68" xfId="0" applyFont="1" applyBorder="1" applyAlignment="1" applyProtection="1">
      <alignment horizontal="center" vertical="center"/>
      <protection hidden="1"/>
    </xf>
    <xf numFmtId="0" fontId="0" fillId="4" borderId="49" xfId="0" applyFill="1" applyBorder="1"/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/>
    <xf numFmtId="0" fontId="0" fillId="0" borderId="21" xfId="0" applyBorder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0" fillId="0" borderId="16" xfId="0" applyBorder="1"/>
    <xf numFmtId="0" fontId="0" fillId="0" borderId="22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84" xfId="0" applyFont="1" applyBorder="1" applyAlignment="1" applyProtection="1">
      <alignment horizontal="center" vertical="center"/>
      <protection hidden="1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workbookViewId="0">
      <selection sqref="A1:E43"/>
    </sheetView>
  </sheetViews>
  <sheetFormatPr defaultRowHeight="12.75" x14ac:dyDescent="0.2"/>
  <cols>
    <col min="1" max="1" width="5.42578125" style="1" customWidth="1"/>
    <col min="2" max="2" width="22.5703125" style="34" customWidth="1"/>
    <col min="3" max="3" width="19.7109375" style="34" customWidth="1"/>
    <col min="4" max="4" width="9.140625" style="151"/>
    <col min="5" max="5" width="6.7109375" style="33" customWidth="1"/>
    <col min="10" max="11" width="9.140625" style="113"/>
  </cols>
  <sheetData>
    <row r="1" spans="1:11" ht="20.25" x14ac:dyDescent="0.3">
      <c r="B1" s="147" t="s">
        <v>135</v>
      </c>
    </row>
    <row r="3" spans="1:11" s="1" customFormat="1" x14ac:dyDescent="0.2">
      <c r="B3" s="33" t="s">
        <v>36</v>
      </c>
      <c r="C3" s="33" t="s">
        <v>0</v>
      </c>
      <c r="D3" s="151" t="s">
        <v>46</v>
      </c>
      <c r="E3" s="33" t="s">
        <v>1</v>
      </c>
      <c r="G3" s="1" t="s">
        <v>85</v>
      </c>
      <c r="J3" s="116"/>
      <c r="K3" s="116"/>
    </row>
    <row r="4" spans="1:11" x14ac:dyDescent="0.2">
      <c r="A4" s="154">
        <v>1</v>
      </c>
      <c r="B4" s="155" t="s">
        <v>86</v>
      </c>
      <c r="C4" s="155" t="s">
        <v>45</v>
      </c>
      <c r="D4" s="170">
        <v>1</v>
      </c>
      <c r="E4" s="170">
        <v>2015</v>
      </c>
      <c r="G4">
        <v>81781</v>
      </c>
      <c r="J4" s="115"/>
    </row>
    <row r="5" spans="1:11" x14ac:dyDescent="0.2">
      <c r="A5" s="154">
        <v>2</v>
      </c>
      <c r="B5" s="155" t="s">
        <v>88</v>
      </c>
      <c r="C5" s="155" t="s">
        <v>43</v>
      </c>
      <c r="D5" s="170">
        <v>3</v>
      </c>
      <c r="E5" s="170">
        <v>2014</v>
      </c>
      <c r="G5">
        <v>78497</v>
      </c>
      <c r="J5" s="115"/>
    </row>
    <row r="6" spans="1:11" x14ac:dyDescent="0.2">
      <c r="A6" s="154">
        <v>3</v>
      </c>
      <c r="B6" s="156" t="s">
        <v>87</v>
      </c>
      <c r="C6" s="156" t="s">
        <v>42</v>
      </c>
      <c r="D6" s="170">
        <v>4</v>
      </c>
      <c r="E6" s="170">
        <v>2014</v>
      </c>
      <c r="G6">
        <v>81717</v>
      </c>
      <c r="J6" s="115"/>
    </row>
    <row r="7" spans="1:11" x14ac:dyDescent="0.2">
      <c r="A7" s="154">
        <v>4</v>
      </c>
      <c r="B7" s="155" t="s">
        <v>89</v>
      </c>
      <c r="C7" s="155" t="s">
        <v>48</v>
      </c>
      <c r="D7" s="170">
        <v>5</v>
      </c>
      <c r="E7" s="170">
        <v>2015</v>
      </c>
      <c r="G7">
        <v>84852</v>
      </c>
      <c r="J7" s="115"/>
    </row>
    <row r="8" spans="1:11" x14ac:dyDescent="0.2">
      <c r="A8" s="154">
        <v>5</v>
      </c>
      <c r="B8" s="155" t="s">
        <v>90</v>
      </c>
      <c r="C8" s="155" t="s">
        <v>48</v>
      </c>
      <c r="D8" s="170">
        <v>6</v>
      </c>
      <c r="E8" s="170">
        <v>2015</v>
      </c>
      <c r="G8">
        <v>84854</v>
      </c>
      <c r="J8" s="115"/>
    </row>
    <row r="9" spans="1:11" x14ac:dyDescent="0.2">
      <c r="A9" s="154">
        <v>6</v>
      </c>
      <c r="B9" s="155" t="s">
        <v>91</v>
      </c>
      <c r="C9" s="155" t="s">
        <v>109</v>
      </c>
      <c r="D9" s="170">
        <v>7</v>
      </c>
      <c r="E9" s="170">
        <v>2014</v>
      </c>
      <c r="G9">
        <v>82530</v>
      </c>
      <c r="J9" s="114"/>
    </row>
    <row r="10" spans="1:11" x14ac:dyDescent="0.2">
      <c r="A10" s="154">
        <v>7</v>
      </c>
      <c r="B10" s="157" t="s">
        <v>92</v>
      </c>
      <c r="C10" s="157" t="s">
        <v>110</v>
      </c>
      <c r="D10" s="170">
        <v>9</v>
      </c>
      <c r="E10" s="170">
        <v>2014</v>
      </c>
      <c r="G10">
        <v>82804</v>
      </c>
      <c r="J10" s="115"/>
    </row>
    <row r="11" spans="1:11" x14ac:dyDescent="0.2">
      <c r="A11" s="154">
        <v>8</v>
      </c>
      <c r="B11" s="155" t="s">
        <v>93</v>
      </c>
      <c r="C11" s="155" t="s">
        <v>49</v>
      </c>
      <c r="D11" s="170">
        <v>12</v>
      </c>
      <c r="E11" s="170">
        <v>2015</v>
      </c>
      <c r="G11">
        <v>85993</v>
      </c>
      <c r="J11" s="115"/>
    </row>
    <row r="12" spans="1:11" x14ac:dyDescent="0.2">
      <c r="A12" s="154">
        <v>9</v>
      </c>
      <c r="B12" s="155" t="s">
        <v>96</v>
      </c>
      <c r="C12" s="155" t="s">
        <v>49</v>
      </c>
      <c r="D12" s="170">
        <v>14</v>
      </c>
      <c r="E12" s="170">
        <v>2016</v>
      </c>
      <c r="G12">
        <v>81705</v>
      </c>
      <c r="J12" s="115"/>
    </row>
    <row r="13" spans="1:11" x14ac:dyDescent="0.2">
      <c r="A13" s="154">
        <v>10</v>
      </c>
      <c r="B13" s="155" t="s">
        <v>95</v>
      </c>
      <c r="C13" s="155" t="s">
        <v>49</v>
      </c>
      <c r="D13" s="170">
        <v>16</v>
      </c>
      <c r="E13" s="170">
        <v>2015</v>
      </c>
      <c r="G13">
        <v>81938</v>
      </c>
      <c r="J13" s="114"/>
    </row>
    <row r="14" spans="1:11" x14ac:dyDescent="0.2">
      <c r="A14" s="154">
        <v>11</v>
      </c>
      <c r="B14" s="155" t="s">
        <v>94</v>
      </c>
      <c r="C14" s="155" t="s">
        <v>109</v>
      </c>
      <c r="D14" s="170">
        <v>17</v>
      </c>
      <c r="E14" s="170">
        <v>2016</v>
      </c>
      <c r="G14">
        <v>84307</v>
      </c>
      <c r="J14" s="115"/>
    </row>
    <row r="15" spans="1:11" x14ac:dyDescent="0.2">
      <c r="A15" s="154">
        <v>12</v>
      </c>
      <c r="B15" s="155" t="s">
        <v>114</v>
      </c>
      <c r="C15" s="155" t="s">
        <v>109</v>
      </c>
      <c r="D15" s="170">
        <v>18</v>
      </c>
      <c r="E15" s="170">
        <v>2016</v>
      </c>
      <c r="G15">
        <v>84867</v>
      </c>
      <c r="J15" s="115"/>
    </row>
    <row r="16" spans="1:11" x14ac:dyDescent="0.2">
      <c r="A16" s="154">
        <v>13</v>
      </c>
      <c r="B16" s="155" t="s">
        <v>97</v>
      </c>
      <c r="C16" s="155" t="s">
        <v>45</v>
      </c>
      <c r="D16" s="170">
        <v>20</v>
      </c>
      <c r="E16" s="170">
        <v>2014</v>
      </c>
      <c r="G16">
        <v>81263</v>
      </c>
      <c r="J16" s="115"/>
    </row>
    <row r="17" spans="1:10" x14ac:dyDescent="0.2">
      <c r="A17" s="154">
        <v>14</v>
      </c>
      <c r="B17" s="155" t="s">
        <v>115</v>
      </c>
      <c r="C17" s="155" t="s">
        <v>49</v>
      </c>
      <c r="D17" s="170">
        <v>22</v>
      </c>
      <c r="E17" s="170">
        <v>2014</v>
      </c>
      <c r="G17">
        <v>82144</v>
      </c>
      <c r="J17" s="115"/>
    </row>
    <row r="18" spans="1:10" x14ac:dyDescent="0.2">
      <c r="A18" s="154">
        <v>15</v>
      </c>
      <c r="B18" s="155" t="s">
        <v>106</v>
      </c>
      <c r="C18" s="155" t="s">
        <v>131</v>
      </c>
      <c r="D18" s="170">
        <v>23</v>
      </c>
      <c r="E18" s="170">
        <v>2014</v>
      </c>
      <c r="G18">
        <v>83801</v>
      </c>
      <c r="J18" s="114"/>
    </row>
    <row r="19" spans="1:10" x14ac:dyDescent="0.2">
      <c r="A19" s="154">
        <v>16</v>
      </c>
      <c r="B19" s="155" t="s">
        <v>108</v>
      </c>
      <c r="C19" s="155" t="s">
        <v>111</v>
      </c>
      <c r="D19" s="170">
        <v>26</v>
      </c>
      <c r="E19" s="170">
        <v>2015</v>
      </c>
      <c r="G19">
        <v>87594</v>
      </c>
      <c r="J19" s="115"/>
    </row>
    <row r="20" spans="1:10" x14ac:dyDescent="0.2">
      <c r="A20" s="154">
        <v>17</v>
      </c>
      <c r="B20" s="155" t="s">
        <v>101</v>
      </c>
      <c r="C20" s="155" t="s">
        <v>68</v>
      </c>
      <c r="D20" s="170">
        <v>28</v>
      </c>
      <c r="E20" s="170">
        <v>2015</v>
      </c>
      <c r="G20">
        <v>85381</v>
      </c>
      <c r="J20" s="115"/>
    </row>
    <row r="21" spans="1:10" x14ac:dyDescent="0.2">
      <c r="A21" s="154">
        <v>18</v>
      </c>
      <c r="B21" s="155" t="s">
        <v>116</v>
      </c>
      <c r="C21" s="155" t="s">
        <v>47</v>
      </c>
      <c r="D21" s="170">
        <v>29</v>
      </c>
      <c r="E21" s="170">
        <v>2014</v>
      </c>
      <c r="G21">
        <v>84586</v>
      </c>
      <c r="J21" s="115"/>
    </row>
    <row r="22" spans="1:10" x14ac:dyDescent="0.2">
      <c r="A22" s="154">
        <v>19</v>
      </c>
      <c r="B22" s="155" t="s">
        <v>117</v>
      </c>
      <c r="C22" s="155" t="s">
        <v>132</v>
      </c>
      <c r="D22" s="170">
        <v>33</v>
      </c>
      <c r="E22" s="170">
        <v>2015</v>
      </c>
      <c r="G22">
        <v>82134</v>
      </c>
      <c r="J22" s="115"/>
    </row>
    <row r="23" spans="1:10" x14ac:dyDescent="0.2">
      <c r="A23" s="154">
        <v>20</v>
      </c>
      <c r="B23" s="155" t="s">
        <v>102</v>
      </c>
      <c r="C23" s="155" t="s">
        <v>49</v>
      </c>
      <c r="D23" s="170">
        <v>34</v>
      </c>
      <c r="E23" s="170">
        <v>2016</v>
      </c>
      <c r="G23">
        <v>87760</v>
      </c>
      <c r="J23" s="115"/>
    </row>
    <row r="24" spans="1:10" x14ac:dyDescent="0.2">
      <c r="A24" s="154">
        <v>21</v>
      </c>
      <c r="B24" s="155" t="s">
        <v>98</v>
      </c>
      <c r="C24" s="155" t="s">
        <v>45</v>
      </c>
      <c r="D24" s="170">
        <v>35</v>
      </c>
      <c r="E24" s="170">
        <v>2014</v>
      </c>
      <c r="G24">
        <v>81756</v>
      </c>
      <c r="J24" s="115"/>
    </row>
    <row r="25" spans="1:10" x14ac:dyDescent="0.2">
      <c r="A25" s="154">
        <v>22</v>
      </c>
      <c r="B25" s="155" t="s">
        <v>99</v>
      </c>
      <c r="C25" s="155" t="s">
        <v>48</v>
      </c>
      <c r="D25" s="170">
        <v>38</v>
      </c>
      <c r="E25" s="170">
        <v>2016</v>
      </c>
      <c r="G25">
        <v>84853</v>
      </c>
      <c r="J25" s="115"/>
    </row>
    <row r="26" spans="1:10" x14ac:dyDescent="0.2">
      <c r="A26" s="154">
        <v>23</v>
      </c>
      <c r="B26" s="155" t="s">
        <v>105</v>
      </c>
      <c r="C26" s="155" t="s">
        <v>48</v>
      </c>
      <c r="D26" s="170">
        <v>39</v>
      </c>
      <c r="E26" s="170">
        <v>2017</v>
      </c>
      <c r="G26">
        <v>87888</v>
      </c>
      <c r="J26" s="115"/>
    </row>
    <row r="27" spans="1:10" x14ac:dyDescent="0.2">
      <c r="A27" s="154">
        <v>24</v>
      </c>
      <c r="B27" s="155" t="s">
        <v>100</v>
      </c>
      <c r="C27" s="155" t="s">
        <v>49</v>
      </c>
      <c r="D27" s="170">
        <v>40</v>
      </c>
      <c r="E27" s="170">
        <v>2016</v>
      </c>
      <c r="G27">
        <v>81801</v>
      </c>
      <c r="J27" s="115"/>
    </row>
    <row r="28" spans="1:10" x14ac:dyDescent="0.2">
      <c r="A28" s="112">
        <v>25</v>
      </c>
      <c r="B28" s="150" t="s">
        <v>103</v>
      </c>
      <c r="C28" s="150" t="s">
        <v>49</v>
      </c>
      <c r="D28" s="140">
        <v>42</v>
      </c>
      <c r="E28" s="140">
        <v>2016</v>
      </c>
      <c r="G28">
        <v>81706</v>
      </c>
      <c r="J28" s="115"/>
    </row>
    <row r="29" spans="1:10" x14ac:dyDescent="0.2">
      <c r="A29" s="112">
        <v>26</v>
      </c>
      <c r="B29" s="35" t="s">
        <v>118</v>
      </c>
      <c r="C29" s="35" t="s">
        <v>41</v>
      </c>
      <c r="D29" s="140">
        <v>43</v>
      </c>
      <c r="E29" s="140">
        <v>2016</v>
      </c>
      <c r="G29">
        <v>84763</v>
      </c>
      <c r="J29" s="115"/>
    </row>
    <row r="30" spans="1:10" x14ac:dyDescent="0.2">
      <c r="A30" s="112">
        <v>27</v>
      </c>
      <c r="B30" s="35" t="s">
        <v>107</v>
      </c>
      <c r="C30" s="35" t="s">
        <v>47</v>
      </c>
      <c r="D30" s="140">
        <v>47</v>
      </c>
      <c r="E30" s="140">
        <v>2015</v>
      </c>
      <c r="G30">
        <v>85851</v>
      </c>
      <c r="J30" s="115"/>
    </row>
    <row r="31" spans="1:10" x14ac:dyDescent="0.2">
      <c r="A31" s="112">
        <v>28</v>
      </c>
      <c r="B31" s="150" t="s">
        <v>119</v>
      </c>
      <c r="C31" s="150" t="s">
        <v>45</v>
      </c>
      <c r="D31" s="140">
        <v>50</v>
      </c>
      <c r="E31" s="140">
        <v>2015</v>
      </c>
      <c r="G31">
        <v>87325</v>
      </c>
      <c r="J31" s="114"/>
    </row>
    <row r="32" spans="1:10" x14ac:dyDescent="0.2">
      <c r="A32" s="112">
        <v>29</v>
      </c>
      <c r="B32" s="35" t="s">
        <v>104</v>
      </c>
      <c r="C32" s="35" t="s">
        <v>41</v>
      </c>
      <c r="D32" s="140">
        <v>51</v>
      </c>
      <c r="E32" s="140">
        <v>2015</v>
      </c>
      <c r="G32">
        <v>87849</v>
      </c>
      <c r="J32" s="115"/>
    </row>
    <row r="33" spans="1:10" x14ac:dyDescent="0.2">
      <c r="A33" s="112">
        <v>30</v>
      </c>
      <c r="B33" s="35" t="s">
        <v>120</v>
      </c>
      <c r="C33" s="35" t="s">
        <v>47</v>
      </c>
      <c r="D33" s="140">
        <v>54</v>
      </c>
      <c r="E33" s="140">
        <v>2017</v>
      </c>
      <c r="G33">
        <v>84578</v>
      </c>
      <c r="J33" s="115"/>
    </row>
    <row r="34" spans="1:10" x14ac:dyDescent="0.2">
      <c r="A34" s="112">
        <v>31</v>
      </c>
      <c r="B34" s="35" t="s">
        <v>121</v>
      </c>
      <c r="C34" s="35" t="s">
        <v>49</v>
      </c>
      <c r="D34" s="140">
        <v>55</v>
      </c>
      <c r="E34" s="140">
        <v>2018</v>
      </c>
      <c r="G34">
        <v>81696</v>
      </c>
      <c r="J34" s="115"/>
    </row>
    <row r="35" spans="1:10" x14ac:dyDescent="0.2">
      <c r="A35" s="112">
        <v>32</v>
      </c>
      <c r="B35" s="35" t="s">
        <v>122</v>
      </c>
      <c r="C35" s="35" t="s">
        <v>133</v>
      </c>
      <c r="D35" s="140">
        <v>100</v>
      </c>
      <c r="E35" s="140">
        <v>2018</v>
      </c>
      <c r="G35">
        <v>79346</v>
      </c>
      <c r="J35" s="115"/>
    </row>
    <row r="36" spans="1:10" x14ac:dyDescent="0.2">
      <c r="A36" s="112">
        <v>33</v>
      </c>
      <c r="B36" s="35" t="s">
        <v>123</v>
      </c>
      <c r="C36" s="35" t="s">
        <v>42</v>
      </c>
      <c r="D36" s="140">
        <v>100</v>
      </c>
      <c r="E36" s="140">
        <v>2017</v>
      </c>
      <c r="G36">
        <v>84098</v>
      </c>
      <c r="J36" s="115"/>
    </row>
    <row r="37" spans="1:10" x14ac:dyDescent="0.2">
      <c r="A37" s="112">
        <v>34</v>
      </c>
      <c r="B37" s="35" t="s">
        <v>124</v>
      </c>
      <c r="C37" s="35" t="s">
        <v>44</v>
      </c>
      <c r="D37" s="140">
        <v>100</v>
      </c>
      <c r="E37" s="140">
        <v>2015</v>
      </c>
      <c r="G37">
        <v>85692</v>
      </c>
      <c r="J37" s="115"/>
    </row>
    <row r="38" spans="1:10" x14ac:dyDescent="0.2">
      <c r="A38" s="112">
        <v>35</v>
      </c>
      <c r="B38" s="35" t="s">
        <v>125</v>
      </c>
      <c r="C38" s="35" t="s">
        <v>49</v>
      </c>
      <c r="D38" s="140">
        <v>100</v>
      </c>
      <c r="E38" s="140">
        <v>2017</v>
      </c>
      <c r="J38" s="115"/>
    </row>
    <row r="39" spans="1:10" x14ac:dyDescent="0.2">
      <c r="A39" s="112">
        <v>36</v>
      </c>
      <c r="B39" s="35" t="s">
        <v>126</v>
      </c>
      <c r="C39" s="35" t="s">
        <v>44</v>
      </c>
      <c r="D39" s="140">
        <v>100</v>
      </c>
      <c r="E39" s="140">
        <v>2014</v>
      </c>
      <c r="G39">
        <v>88487</v>
      </c>
      <c r="J39" s="115"/>
    </row>
    <row r="40" spans="1:10" x14ac:dyDescent="0.2">
      <c r="A40" s="112">
        <v>37</v>
      </c>
      <c r="B40" s="35" t="s">
        <v>127</v>
      </c>
      <c r="C40" s="35" t="s">
        <v>134</v>
      </c>
      <c r="D40" s="140">
        <v>100</v>
      </c>
      <c r="E40" s="140">
        <v>2016</v>
      </c>
      <c r="G40">
        <v>85230</v>
      </c>
      <c r="J40" s="115"/>
    </row>
    <row r="41" spans="1:10" x14ac:dyDescent="0.2">
      <c r="A41" s="112">
        <v>38</v>
      </c>
      <c r="B41" s="35" t="s">
        <v>128</v>
      </c>
      <c r="C41" s="35" t="s">
        <v>44</v>
      </c>
      <c r="D41" s="140">
        <v>100</v>
      </c>
      <c r="E41" s="140">
        <v>2014</v>
      </c>
      <c r="G41">
        <v>87457</v>
      </c>
      <c r="J41" s="115"/>
    </row>
    <row r="42" spans="1:10" x14ac:dyDescent="0.2">
      <c r="A42" s="112">
        <v>39</v>
      </c>
      <c r="B42" s="35" t="s">
        <v>157</v>
      </c>
      <c r="C42" s="35" t="s">
        <v>49</v>
      </c>
      <c r="D42" s="140">
        <v>100</v>
      </c>
      <c r="E42" s="140">
        <v>2015</v>
      </c>
      <c r="J42" s="115"/>
    </row>
    <row r="43" spans="1:10" x14ac:dyDescent="0.2">
      <c r="A43" s="112">
        <v>40</v>
      </c>
      <c r="B43" s="35" t="s">
        <v>129</v>
      </c>
      <c r="C43" s="35" t="s">
        <v>68</v>
      </c>
      <c r="D43" s="140">
        <v>100</v>
      </c>
      <c r="E43" s="140">
        <v>2014</v>
      </c>
      <c r="G43">
        <v>85384</v>
      </c>
      <c r="J43" s="115"/>
    </row>
    <row r="44" spans="1:10" x14ac:dyDescent="0.2">
      <c r="A44" s="112">
        <v>41</v>
      </c>
      <c r="B44" s="35"/>
      <c r="C44" s="35"/>
      <c r="D44" s="140"/>
      <c r="E44" s="140"/>
      <c r="J44" s="115"/>
    </row>
    <row r="45" spans="1:10" x14ac:dyDescent="0.2">
      <c r="A45" s="112">
        <v>42</v>
      </c>
      <c r="B45" s="35"/>
      <c r="C45" s="35"/>
      <c r="D45" s="140"/>
      <c r="E45" s="140"/>
      <c r="J45" s="115"/>
    </row>
    <row r="46" spans="1:10" x14ac:dyDescent="0.2">
      <c r="A46" s="112">
        <v>43</v>
      </c>
      <c r="B46" s="35"/>
      <c r="C46" s="35"/>
      <c r="D46" s="163"/>
      <c r="E46" s="36"/>
      <c r="J46" s="115"/>
    </row>
    <row r="47" spans="1:10" x14ac:dyDescent="0.2">
      <c r="A47" s="112">
        <v>44</v>
      </c>
      <c r="B47" s="35"/>
      <c r="C47" s="35"/>
      <c r="D47" s="163"/>
      <c r="E47" s="36"/>
      <c r="J47" s="115"/>
    </row>
    <row r="48" spans="1:10" x14ac:dyDescent="0.2">
      <c r="A48" s="112">
        <v>45</v>
      </c>
      <c r="B48" s="35"/>
      <c r="C48" s="35"/>
      <c r="D48" s="163"/>
      <c r="E48" s="36"/>
      <c r="J48" s="115"/>
    </row>
    <row r="49" spans="1:10" x14ac:dyDescent="0.2">
      <c r="A49" s="112">
        <v>46</v>
      </c>
      <c r="B49" s="35"/>
      <c r="C49" s="35"/>
      <c r="D49" s="163"/>
      <c r="E49" s="36"/>
      <c r="J49" s="115"/>
    </row>
    <row r="50" spans="1:10" x14ac:dyDescent="0.2">
      <c r="A50" s="112">
        <v>47</v>
      </c>
      <c r="B50" s="35"/>
      <c r="C50" s="35"/>
      <c r="D50" s="163"/>
      <c r="E50" s="36"/>
      <c r="J50" s="115"/>
    </row>
    <row r="51" spans="1:10" x14ac:dyDescent="0.2">
      <c r="A51" s="112">
        <v>48</v>
      </c>
      <c r="B51" s="35"/>
      <c r="C51" s="35"/>
      <c r="D51" s="163"/>
      <c r="E51" s="36"/>
      <c r="J51" s="115"/>
    </row>
    <row r="52" spans="1:10" x14ac:dyDescent="0.2">
      <c r="A52" s="112">
        <v>49</v>
      </c>
      <c r="B52" s="35"/>
      <c r="C52" s="35"/>
      <c r="D52" s="163"/>
      <c r="E52" s="36"/>
      <c r="J52" s="115"/>
    </row>
    <row r="53" spans="1:10" x14ac:dyDescent="0.2">
      <c r="A53" s="112">
        <v>50</v>
      </c>
      <c r="B53" s="35"/>
      <c r="C53" s="35"/>
      <c r="D53" s="163"/>
      <c r="E53" s="36"/>
      <c r="J53" s="115"/>
    </row>
    <row r="54" spans="1:10" x14ac:dyDescent="0.2">
      <c r="A54" s="112">
        <v>51</v>
      </c>
      <c r="B54" s="35"/>
      <c r="C54" s="35"/>
      <c r="D54" s="163"/>
      <c r="E54" s="36"/>
      <c r="J54" s="115"/>
    </row>
    <row r="55" spans="1:10" x14ac:dyDescent="0.2">
      <c r="A55" s="112">
        <v>52</v>
      </c>
      <c r="B55" s="35"/>
      <c r="C55" s="35"/>
      <c r="D55" s="163"/>
      <c r="E55" s="36"/>
      <c r="J55" s="115"/>
    </row>
    <row r="56" spans="1:10" x14ac:dyDescent="0.2">
      <c r="A56" s="112">
        <v>53</v>
      </c>
      <c r="B56" s="35"/>
      <c r="C56" s="35"/>
      <c r="D56" s="163"/>
      <c r="E56" s="36"/>
      <c r="J56" s="115"/>
    </row>
    <row r="57" spans="1:10" x14ac:dyDescent="0.2">
      <c r="A57" s="112">
        <v>54</v>
      </c>
      <c r="B57" s="35"/>
      <c r="C57" s="35"/>
      <c r="D57" s="163"/>
      <c r="E57" s="36"/>
      <c r="J57" s="115"/>
    </row>
    <row r="58" spans="1:10" x14ac:dyDescent="0.2">
      <c r="A58" s="112">
        <v>55</v>
      </c>
      <c r="B58" s="35"/>
      <c r="C58" s="35"/>
      <c r="D58" s="163"/>
      <c r="E58" s="36"/>
      <c r="J58" s="115"/>
    </row>
    <row r="59" spans="1:10" x14ac:dyDescent="0.2">
      <c r="A59" s="112">
        <v>56</v>
      </c>
      <c r="B59" s="35"/>
      <c r="C59" s="35"/>
      <c r="D59" s="163"/>
      <c r="E59" s="36"/>
      <c r="J59" s="115"/>
    </row>
    <row r="60" spans="1:10" x14ac:dyDescent="0.2">
      <c r="A60" s="112">
        <v>57</v>
      </c>
      <c r="B60" s="35"/>
      <c r="C60" s="35"/>
      <c r="D60" s="163"/>
      <c r="E60" s="36"/>
      <c r="J60" s="115"/>
    </row>
    <row r="61" spans="1:10" x14ac:dyDescent="0.2">
      <c r="A61" s="112">
        <v>58</v>
      </c>
      <c r="B61" s="35"/>
      <c r="C61" s="35"/>
      <c r="D61" s="163"/>
      <c r="E61" s="36"/>
      <c r="J61" s="115"/>
    </row>
    <row r="62" spans="1:10" x14ac:dyDescent="0.2">
      <c r="A62" s="112">
        <v>59</v>
      </c>
      <c r="B62" s="35"/>
      <c r="C62" s="35"/>
      <c r="D62" s="163"/>
      <c r="E62" s="36"/>
      <c r="J62" s="115"/>
    </row>
    <row r="63" spans="1:10" x14ac:dyDescent="0.2">
      <c r="A63" s="112">
        <v>60</v>
      </c>
      <c r="B63" s="35"/>
      <c r="C63" s="35"/>
      <c r="D63" s="163"/>
      <c r="E63" s="36"/>
      <c r="J63" s="115"/>
    </row>
    <row r="64" spans="1:10" x14ac:dyDescent="0.2">
      <c r="A64" s="112">
        <v>61</v>
      </c>
      <c r="B64" s="35"/>
      <c r="C64" s="35"/>
      <c r="D64" s="163"/>
      <c r="E64" s="36"/>
      <c r="J64" s="115"/>
    </row>
    <row r="65" spans="1:10" x14ac:dyDescent="0.2">
      <c r="A65" s="112">
        <v>62</v>
      </c>
      <c r="B65" s="35"/>
      <c r="C65" s="35"/>
      <c r="D65" s="163"/>
      <c r="E65" s="36"/>
      <c r="J65" s="115"/>
    </row>
    <row r="66" spans="1:10" x14ac:dyDescent="0.2">
      <c r="A66" s="112">
        <v>63</v>
      </c>
      <c r="B66" s="35" t="s">
        <v>113</v>
      </c>
      <c r="C66" s="35" t="s">
        <v>7</v>
      </c>
      <c r="D66" s="163"/>
      <c r="E66" s="36"/>
      <c r="J66" s="115"/>
    </row>
    <row r="67" spans="1:10" x14ac:dyDescent="0.2">
      <c r="A67" s="112">
        <v>64</v>
      </c>
      <c r="B67" s="35"/>
      <c r="C67" s="35"/>
      <c r="D67" s="163"/>
      <c r="E67" s="36"/>
      <c r="J67" s="115"/>
    </row>
    <row r="68" spans="1:10" x14ac:dyDescent="0.2">
      <c r="A68" s="112">
        <v>65</v>
      </c>
      <c r="B68" s="35"/>
      <c r="C68" s="35"/>
      <c r="D68" s="163"/>
      <c r="E68" s="36"/>
      <c r="J68" s="115"/>
    </row>
    <row r="69" spans="1:10" x14ac:dyDescent="0.2">
      <c r="A69" s="112">
        <v>66</v>
      </c>
      <c r="B69" s="35"/>
      <c r="C69" s="35"/>
      <c r="D69" s="163"/>
      <c r="E69" s="36"/>
      <c r="J69" s="115"/>
    </row>
    <row r="70" spans="1:10" x14ac:dyDescent="0.2">
      <c r="A70" s="112">
        <v>67</v>
      </c>
      <c r="B70" s="35"/>
      <c r="C70" s="35"/>
      <c r="D70" s="163"/>
      <c r="E70" s="36"/>
      <c r="J70" s="115"/>
    </row>
    <row r="71" spans="1:10" x14ac:dyDescent="0.2">
      <c r="A71" s="112">
        <v>68</v>
      </c>
      <c r="B71" s="35"/>
      <c r="C71" s="35"/>
      <c r="D71" s="163"/>
      <c r="E71" s="36"/>
      <c r="J71" s="115"/>
    </row>
    <row r="72" spans="1:10" x14ac:dyDescent="0.2">
      <c r="A72" s="112">
        <v>69</v>
      </c>
      <c r="B72" s="35"/>
      <c r="C72" s="35"/>
      <c r="D72" s="163"/>
      <c r="E72" s="36"/>
    </row>
    <row r="73" spans="1:10" x14ac:dyDescent="0.2">
      <c r="A73" s="112">
        <v>70</v>
      </c>
      <c r="B73" s="35"/>
      <c r="C73" s="35"/>
      <c r="D73" s="163"/>
      <c r="E73" s="36"/>
    </row>
    <row r="74" spans="1:10" x14ac:dyDescent="0.2">
      <c r="A74" s="112">
        <v>71</v>
      </c>
      <c r="B74" s="35"/>
      <c r="C74" s="35"/>
      <c r="D74" s="163"/>
      <c r="E74" s="36"/>
    </row>
    <row r="75" spans="1:10" x14ac:dyDescent="0.2">
      <c r="A75" s="112">
        <v>72</v>
      </c>
      <c r="B75" s="35"/>
      <c r="C75" s="35"/>
      <c r="D75" s="140"/>
      <c r="E75" s="36"/>
    </row>
    <row r="76" spans="1:10" x14ac:dyDescent="0.2">
      <c r="A76" s="112">
        <v>73</v>
      </c>
      <c r="B76" s="35"/>
      <c r="C76" s="35"/>
      <c r="D76" s="140"/>
      <c r="E76" s="36"/>
    </row>
    <row r="77" spans="1:10" x14ac:dyDescent="0.2">
      <c r="A77" s="112">
        <v>74</v>
      </c>
      <c r="B77" s="35"/>
      <c r="C77" s="35"/>
      <c r="D77" s="140"/>
      <c r="E77" s="36"/>
    </row>
    <row r="78" spans="1:10" x14ac:dyDescent="0.2">
      <c r="A78" s="112">
        <v>75</v>
      </c>
      <c r="B78" s="35"/>
      <c r="C78" s="35"/>
      <c r="D78" s="140"/>
      <c r="E78" s="36"/>
    </row>
    <row r="79" spans="1:10" x14ac:dyDescent="0.2">
      <c r="A79" s="112">
        <v>76</v>
      </c>
      <c r="B79" s="35"/>
      <c r="C79" s="35"/>
      <c r="D79" s="140"/>
      <c r="E79" s="36"/>
    </row>
    <row r="80" spans="1:10" x14ac:dyDescent="0.2">
      <c r="A80" s="112">
        <v>77</v>
      </c>
      <c r="B80" s="35"/>
      <c r="C80" s="35"/>
      <c r="D80" s="140"/>
      <c r="E80" s="36"/>
    </row>
    <row r="81" spans="1:5" x14ac:dyDescent="0.2">
      <c r="A81" s="112">
        <v>78</v>
      </c>
      <c r="B81" s="35"/>
      <c r="C81" s="35"/>
      <c r="D81" s="140"/>
      <c r="E81" s="36"/>
    </row>
    <row r="82" spans="1:5" x14ac:dyDescent="0.2">
      <c r="A82" s="112">
        <v>79</v>
      </c>
      <c r="B82" s="35"/>
      <c r="C82" s="35"/>
      <c r="D82" s="140"/>
      <c r="E82" s="36"/>
    </row>
    <row r="83" spans="1:5" x14ac:dyDescent="0.2">
      <c r="A83" s="112">
        <v>80</v>
      </c>
      <c r="B83" s="35"/>
      <c r="C83" s="35"/>
      <c r="D83" s="140"/>
      <c r="E83" s="36"/>
    </row>
    <row r="84" spans="1:5" x14ac:dyDescent="0.2">
      <c r="A84" s="112">
        <v>81</v>
      </c>
      <c r="B84" s="35"/>
      <c r="C84" s="35"/>
      <c r="D84" s="140"/>
      <c r="E84" s="36"/>
    </row>
    <row r="85" spans="1:5" x14ac:dyDescent="0.2">
      <c r="A85" s="112">
        <v>82</v>
      </c>
      <c r="B85" s="35"/>
      <c r="C85" s="35"/>
      <c r="D85" s="140"/>
      <c r="E85" s="36"/>
    </row>
    <row r="86" spans="1:5" x14ac:dyDescent="0.2">
      <c r="A86" s="112">
        <v>83</v>
      </c>
      <c r="B86" s="35"/>
      <c r="C86" s="35"/>
      <c r="D86" s="140"/>
      <c r="E86" s="36"/>
    </row>
    <row r="87" spans="1:5" x14ac:dyDescent="0.2">
      <c r="A87" s="112">
        <v>84</v>
      </c>
      <c r="B87" s="35"/>
      <c r="C87" s="35"/>
      <c r="D87" s="140"/>
      <c r="E87" s="36"/>
    </row>
    <row r="88" spans="1:5" x14ac:dyDescent="0.2">
      <c r="A88" s="112">
        <v>85</v>
      </c>
      <c r="B88" s="35"/>
      <c r="C88" s="35"/>
      <c r="D88" s="140"/>
      <c r="E88" s="36"/>
    </row>
    <row r="89" spans="1:5" x14ac:dyDescent="0.2">
      <c r="A89" s="112">
        <v>86</v>
      </c>
      <c r="B89" s="35"/>
      <c r="C89" s="35"/>
      <c r="D89" s="140"/>
      <c r="E89" s="36"/>
    </row>
    <row r="90" spans="1:5" x14ac:dyDescent="0.2">
      <c r="A90" s="112">
        <v>87</v>
      </c>
      <c r="B90" s="35"/>
      <c r="C90" s="35"/>
      <c r="D90" s="140"/>
      <c r="E90" s="36"/>
    </row>
    <row r="91" spans="1:5" x14ac:dyDescent="0.2">
      <c r="A91" s="112">
        <v>88</v>
      </c>
      <c r="B91" s="35"/>
      <c r="C91" s="35"/>
      <c r="D91" s="140"/>
      <c r="E91" s="36"/>
    </row>
    <row r="92" spans="1:5" x14ac:dyDescent="0.2">
      <c r="A92" s="112">
        <v>89</v>
      </c>
      <c r="B92" s="35"/>
      <c r="C92" s="35"/>
      <c r="D92" s="140"/>
      <c r="E92" s="36"/>
    </row>
    <row r="93" spans="1:5" x14ac:dyDescent="0.2">
      <c r="A93" s="112">
        <v>90</v>
      </c>
      <c r="B93" s="35"/>
      <c r="C93" s="35"/>
      <c r="D93" s="140"/>
      <c r="E93" s="36"/>
    </row>
    <row r="94" spans="1:5" x14ac:dyDescent="0.2">
      <c r="A94" s="112">
        <v>91</v>
      </c>
      <c r="B94" s="35"/>
      <c r="C94" s="35"/>
      <c r="D94" s="140"/>
      <c r="E94" s="36"/>
    </row>
    <row r="95" spans="1:5" x14ac:dyDescent="0.2">
      <c r="A95" s="112">
        <v>92</v>
      </c>
      <c r="B95" s="35"/>
      <c r="C95" s="35"/>
      <c r="D95" s="140"/>
      <c r="E95" s="36"/>
    </row>
    <row r="96" spans="1:5" x14ac:dyDescent="0.2">
      <c r="A96" s="112">
        <v>93</v>
      </c>
      <c r="B96" s="35"/>
      <c r="C96" s="35"/>
      <c r="D96" s="140"/>
      <c r="E96" s="36"/>
    </row>
    <row r="97" spans="1:5" x14ac:dyDescent="0.2">
      <c r="A97" s="112">
        <v>94</v>
      </c>
      <c r="B97" s="35"/>
      <c r="C97" s="35"/>
      <c r="D97" s="140"/>
      <c r="E97" s="36"/>
    </row>
    <row r="98" spans="1:5" x14ac:dyDescent="0.2">
      <c r="A98" s="112">
        <v>95</v>
      </c>
      <c r="B98" s="35"/>
      <c r="C98" s="35"/>
      <c r="D98" s="140"/>
      <c r="E98" s="36"/>
    </row>
    <row r="99" spans="1:5" x14ac:dyDescent="0.2">
      <c r="A99" s="112">
        <v>96</v>
      </c>
      <c r="B99" s="35"/>
      <c r="C99" s="35"/>
      <c r="D99" s="140"/>
      <c r="E99" s="36"/>
    </row>
    <row r="100" spans="1:5" x14ac:dyDescent="0.2">
      <c r="A100" s="112">
        <v>97</v>
      </c>
      <c r="B100" s="35"/>
      <c r="C100" s="35"/>
      <c r="D100" s="140"/>
      <c r="E100" s="36"/>
    </row>
    <row r="101" spans="1:5" x14ac:dyDescent="0.2">
      <c r="A101" s="112">
        <v>98</v>
      </c>
      <c r="B101" s="35"/>
      <c r="C101" s="35"/>
      <c r="D101" s="140"/>
      <c r="E101" s="36"/>
    </row>
    <row r="102" spans="1:5" x14ac:dyDescent="0.2">
      <c r="A102" s="112">
        <v>99</v>
      </c>
      <c r="B102" s="35"/>
      <c r="C102" s="35"/>
      <c r="D102" s="140"/>
      <c r="E102" s="36"/>
    </row>
    <row r="103" spans="1:5" x14ac:dyDescent="0.2">
      <c r="A103" s="112">
        <v>100</v>
      </c>
      <c r="B103" s="35"/>
      <c r="C103" s="35"/>
      <c r="D103" s="140"/>
      <c r="E103" s="36"/>
    </row>
    <row r="104" spans="1:5" x14ac:dyDescent="0.2">
      <c r="A104" s="112">
        <v>101</v>
      </c>
      <c r="B104" s="35"/>
      <c r="C104" s="35"/>
      <c r="D104" s="140"/>
      <c r="E104" s="36"/>
    </row>
    <row r="105" spans="1:5" x14ac:dyDescent="0.2">
      <c r="A105" s="112">
        <v>102</v>
      </c>
      <c r="B105" s="35"/>
      <c r="C105" s="35"/>
      <c r="D105" s="140"/>
      <c r="E105" s="36"/>
    </row>
    <row r="106" spans="1:5" x14ac:dyDescent="0.2">
      <c r="A106" s="112">
        <v>103</v>
      </c>
      <c r="B106" s="35"/>
      <c r="C106" s="35"/>
      <c r="D106" s="140"/>
      <c r="E106" s="36"/>
    </row>
    <row r="107" spans="1:5" x14ac:dyDescent="0.2">
      <c r="A107" s="112">
        <v>104</v>
      </c>
      <c r="B107" s="35"/>
      <c r="C107" s="35"/>
      <c r="D107" s="140"/>
      <c r="E107" s="36"/>
    </row>
    <row r="108" spans="1:5" x14ac:dyDescent="0.2">
      <c r="A108" s="112">
        <v>105</v>
      </c>
      <c r="B108" s="35"/>
      <c r="C108" s="35"/>
      <c r="D108" s="140"/>
      <c r="E108" s="36"/>
    </row>
    <row r="109" spans="1:5" x14ac:dyDescent="0.2">
      <c r="A109" s="112">
        <v>106</v>
      </c>
      <c r="B109" s="35"/>
      <c r="C109" s="35"/>
      <c r="D109" s="140"/>
      <c r="E109" s="36"/>
    </row>
    <row r="110" spans="1:5" x14ac:dyDescent="0.2">
      <c r="A110" s="112">
        <v>107</v>
      </c>
      <c r="B110" s="35"/>
      <c r="C110" s="35"/>
      <c r="D110" s="140"/>
      <c r="E110" s="36"/>
    </row>
    <row r="111" spans="1:5" x14ac:dyDescent="0.2">
      <c r="A111" s="112">
        <v>108</v>
      </c>
      <c r="B111" s="35"/>
      <c r="C111" s="35"/>
      <c r="D111" s="140"/>
      <c r="E111" s="36"/>
    </row>
    <row r="112" spans="1:5" x14ac:dyDescent="0.2">
      <c r="A112" s="112">
        <v>109</v>
      </c>
      <c r="B112" s="35"/>
      <c r="C112" s="35"/>
      <c r="D112" s="140"/>
      <c r="E112" s="36"/>
    </row>
    <row r="113" spans="1:5" x14ac:dyDescent="0.2">
      <c r="A113" s="112">
        <v>110</v>
      </c>
      <c r="B113" s="35"/>
      <c r="C113" s="35"/>
      <c r="D113" s="140"/>
      <c r="E113" s="36"/>
    </row>
    <row r="114" spans="1:5" x14ac:dyDescent="0.2">
      <c r="A114" s="112">
        <v>111</v>
      </c>
      <c r="B114" s="35"/>
      <c r="C114" s="35"/>
      <c r="D114" s="140"/>
      <c r="E114" s="36"/>
    </row>
    <row r="115" spans="1:5" x14ac:dyDescent="0.2">
      <c r="A115" s="112">
        <v>112</v>
      </c>
      <c r="B115" s="35"/>
      <c r="C115" s="35"/>
      <c r="D115" s="140"/>
      <c r="E115" s="36"/>
    </row>
    <row r="116" spans="1:5" x14ac:dyDescent="0.2">
      <c r="A116" s="112">
        <v>113</v>
      </c>
      <c r="B116" s="35"/>
      <c r="C116" s="35"/>
      <c r="D116" s="140"/>
      <c r="E116" s="36"/>
    </row>
    <row r="117" spans="1:5" x14ac:dyDescent="0.2">
      <c r="A117" s="112">
        <v>114</v>
      </c>
      <c r="B117" s="35"/>
      <c r="C117" s="35"/>
      <c r="D117" s="140"/>
      <c r="E117" s="36"/>
    </row>
    <row r="118" spans="1:5" x14ac:dyDescent="0.2">
      <c r="A118" s="112">
        <v>115</v>
      </c>
      <c r="B118" s="35"/>
      <c r="C118" s="35"/>
      <c r="D118" s="140"/>
      <c r="E118" s="36"/>
    </row>
    <row r="119" spans="1:5" x14ac:dyDescent="0.2">
      <c r="A119" s="112">
        <v>116</v>
      </c>
      <c r="B119" s="35"/>
      <c r="C119" s="35"/>
      <c r="D119" s="140"/>
      <c r="E119" s="36"/>
    </row>
    <row r="120" spans="1:5" x14ac:dyDescent="0.2">
      <c r="A120" s="112">
        <v>117</v>
      </c>
      <c r="B120" s="35"/>
      <c r="C120" s="35"/>
      <c r="D120" s="140"/>
      <c r="E120" s="36"/>
    </row>
    <row r="121" spans="1:5" x14ac:dyDescent="0.2">
      <c r="A121" s="112">
        <v>118</v>
      </c>
      <c r="B121" s="35"/>
      <c r="C121" s="35"/>
      <c r="D121" s="140"/>
      <c r="E121" s="36"/>
    </row>
    <row r="122" spans="1:5" x14ac:dyDescent="0.2">
      <c r="A122" s="112">
        <v>119</v>
      </c>
      <c r="B122" s="35"/>
      <c r="C122" s="35"/>
      <c r="D122" s="140"/>
      <c r="E122" s="36"/>
    </row>
    <row r="123" spans="1:5" x14ac:dyDescent="0.2">
      <c r="A123" s="112">
        <v>120</v>
      </c>
      <c r="B123" s="35"/>
      <c r="C123" s="35"/>
      <c r="D123" s="140"/>
      <c r="E123" s="36"/>
    </row>
    <row r="124" spans="1:5" x14ac:dyDescent="0.2">
      <c r="A124" s="112">
        <v>121</v>
      </c>
      <c r="B124" s="35"/>
      <c r="C124" s="35"/>
      <c r="D124" s="140"/>
      <c r="E124" s="36"/>
    </row>
    <row r="125" spans="1:5" x14ac:dyDescent="0.2">
      <c r="A125" s="112">
        <v>122</v>
      </c>
      <c r="B125" s="35"/>
      <c r="C125" s="35"/>
      <c r="D125" s="140"/>
      <c r="E125" s="36"/>
    </row>
    <row r="126" spans="1:5" x14ac:dyDescent="0.2">
      <c r="A126" s="112">
        <v>123</v>
      </c>
      <c r="B126" s="35"/>
      <c r="C126" s="35"/>
      <c r="D126" s="140"/>
      <c r="E126" s="36"/>
    </row>
    <row r="127" spans="1:5" x14ac:dyDescent="0.2">
      <c r="A127" s="112">
        <v>124</v>
      </c>
      <c r="B127" s="35"/>
      <c r="C127" s="35"/>
      <c r="D127" s="140"/>
      <c r="E127" s="36"/>
    </row>
    <row r="128" spans="1:5" x14ac:dyDescent="0.2">
      <c r="A128" s="112">
        <v>125</v>
      </c>
      <c r="B128" s="35"/>
      <c r="C128" s="35"/>
      <c r="D128" s="140"/>
      <c r="E128" s="36"/>
    </row>
    <row r="129" spans="1:5" x14ac:dyDescent="0.2">
      <c r="A129" s="112">
        <v>126</v>
      </c>
      <c r="B129" s="35"/>
      <c r="C129" s="35"/>
      <c r="D129" s="140"/>
      <c r="E129" s="36"/>
    </row>
    <row r="130" spans="1:5" x14ac:dyDescent="0.2">
      <c r="A130" s="112">
        <v>127</v>
      </c>
      <c r="B130" s="35"/>
      <c r="C130" s="35"/>
      <c r="D130" s="140"/>
      <c r="E130" s="36"/>
    </row>
    <row r="131" spans="1:5" x14ac:dyDescent="0.2">
      <c r="A131" s="112">
        <v>128</v>
      </c>
      <c r="B131" s="35"/>
      <c r="C131" s="35"/>
      <c r="D131" s="152"/>
      <c r="E131" s="35"/>
    </row>
    <row r="132" spans="1:5" x14ac:dyDescent="0.2">
      <c r="A132" s="84"/>
      <c r="B132" s="71"/>
      <c r="C132" s="71"/>
      <c r="D132" s="153"/>
      <c r="E132" s="71"/>
    </row>
  </sheetData>
  <sortState xmlns:xlrd2="http://schemas.microsoft.com/office/spreadsheetml/2017/richdata2" ref="B4:E45">
    <sortCondition ref="D4:D45"/>
    <sortCondition ref="C4:C45"/>
    <sortCondition ref="E4:E45"/>
    <sortCondition ref="B4:B45"/>
  </sortState>
  <dataConsolidate/>
  <phoneticPr fontId="0" type="noConversion"/>
  <pageMargins left="0.78740157480314965" right="0.78740157480314965" top="0" bottom="0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9"/>
  <sheetViews>
    <sheetView workbookViewId="0">
      <selection activeCell="O32" sqref="O32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9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2">
        <v>1</v>
      </c>
      <c r="B2" s="53" t="str">
        <f>útěcha!C3</f>
        <v>------</v>
      </c>
      <c r="C2" s="54" t="s">
        <v>7</v>
      </c>
      <c r="D2" s="10" t="str">
        <f>útěcha!C5</f>
        <v>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útěcha!D4</f>
        <v xml:space="preserve"> </v>
      </c>
      <c r="P2" s="54" t="s">
        <v>7</v>
      </c>
      <c r="Q2" s="10" t="str">
        <f>útěcha!D8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útěcha!C7</f>
        <v>------</v>
      </c>
      <c r="C3" s="51" t="s">
        <v>7</v>
      </c>
      <c r="D3" s="11" t="str">
        <f>útěcha!C9</f>
        <v>------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útěcha!D12</f>
        <v xml:space="preserve"> </v>
      </c>
      <c r="P3" s="51" t="s">
        <v>7</v>
      </c>
      <c r="Q3" s="50" t="str">
        <f>útěcha!D16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5">
        <v>3</v>
      </c>
      <c r="B4" s="50" t="str">
        <f>útěcha!C11</f>
        <v>------</v>
      </c>
      <c r="C4" s="51" t="s">
        <v>7</v>
      </c>
      <c r="D4" s="11" t="str">
        <f>útěcha!C13</f>
        <v>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útěcha!D20</f>
        <v xml:space="preserve"> </v>
      </c>
      <c r="P4" s="51" t="s">
        <v>7</v>
      </c>
      <c r="Q4" s="11" t="str">
        <f>útěcha!D24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útěcha!C15</f>
        <v>------</v>
      </c>
      <c r="C5" s="51" t="s">
        <v>7</v>
      </c>
      <c r="D5" s="11" t="str">
        <f>útěcha!C17</f>
        <v>------</v>
      </c>
      <c r="E5" s="44"/>
      <c r="F5" s="41"/>
      <c r="G5" s="41"/>
      <c r="H5" s="41"/>
      <c r="I5" s="60"/>
      <c r="J5" s="58">
        <f t="shared" si="0"/>
        <v>0</v>
      </c>
      <c r="K5" s="26" t="s">
        <v>6</v>
      </c>
      <c r="L5" s="27">
        <f t="shared" si="1"/>
        <v>0</v>
      </c>
      <c r="N5" s="55">
        <v>4</v>
      </c>
      <c r="O5" s="50" t="str">
        <f>útěcha!D28</f>
        <v xml:space="preserve"> </v>
      </c>
      <c r="P5" s="51" t="s">
        <v>7</v>
      </c>
      <c r="Q5" s="11" t="str">
        <f>útěcha!D32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6</v>
      </c>
      <c r="Y5" s="27">
        <f t="shared" si="3"/>
        <v>0</v>
      </c>
    </row>
    <row r="6" spans="1:25" x14ac:dyDescent="0.2">
      <c r="A6" s="55">
        <v>5</v>
      </c>
      <c r="B6" s="50" t="str">
        <f>útěcha!C19</f>
        <v>------</v>
      </c>
      <c r="C6" s="51" t="s">
        <v>7</v>
      </c>
      <c r="D6" s="11" t="str">
        <f>útěcha!C21</f>
        <v>------</v>
      </c>
      <c r="E6" s="44"/>
      <c r="F6" s="41"/>
      <c r="G6" s="41"/>
      <c r="H6" s="41"/>
      <c r="I6" s="60"/>
      <c r="J6" s="58">
        <f t="shared" si="0"/>
        <v>0</v>
      </c>
      <c r="K6" s="26" t="s">
        <v>6</v>
      </c>
      <c r="L6" s="27">
        <f t="shared" si="1"/>
        <v>0</v>
      </c>
      <c r="N6" s="55">
        <v>5</v>
      </c>
      <c r="O6" s="50" t="str">
        <f>útěcha!D36</f>
        <v xml:space="preserve"> </v>
      </c>
      <c r="P6" s="51" t="s">
        <v>7</v>
      </c>
      <c r="Q6" s="11" t="str">
        <f>útěcha!D40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útěcha!C23</f>
        <v>------</v>
      </c>
      <c r="C7" s="51" t="s">
        <v>7</v>
      </c>
      <c r="D7" s="11" t="str">
        <f>útěcha!C25</f>
        <v>------</v>
      </c>
      <c r="E7" s="44"/>
      <c r="F7" s="41"/>
      <c r="G7" s="41"/>
      <c r="H7" s="41"/>
      <c r="I7" s="60"/>
      <c r="J7" s="58">
        <f t="shared" si="0"/>
        <v>0</v>
      </c>
      <c r="K7" s="26" t="s">
        <v>6</v>
      </c>
      <c r="L7" s="27">
        <f t="shared" si="1"/>
        <v>0</v>
      </c>
      <c r="N7" s="55">
        <v>6</v>
      </c>
      <c r="O7" s="50" t="str">
        <f>útěcha!D44</f>
        <v xml:space="preserve"> </v>
      </c>
      <c r="P7" s="51" t="s">
        <v>7</v>
      </c>
      <c r="Q7" s="11" t="str">
        <f>útěcha!D48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útěcha!C27</f>
        <v>------</v>
      </c>
      <c r="C8" s="51" t="s">
        <v>7</v>
      </c>
      <c r="D8" s="11" t="str">
        <f>útěcha!C29</f>
        <v>------</v>
      </c>
      <c r="E8" s="44"/>
      <c r="F8" s="41"/>
      <c r="G8" s="41"/>
      <c r="H8" s="41"/>
      <c r="I8" s="60"/>
      <c r="J8" s="58">
        <f t="shared" si="0"/>
        <v>0</v>
      </c>
      <c r="K8" s="26" t="s">
        <v>6</v>
      </c>
      <c r="L8" s="27">
        <f t="shared" si="1"/>
        <v>0</v>
      </c>
      <c r="N8" s="55">
        <v>7</v>
      </c>
      <c r="O8" s="50" t="str">
        <f>útěcha!D52</f>
        <v xml:space="preserve"> </v>
      </c>
      <c r="P8" s="51" t="s">
        <v>7</v>
      </c>
      <c r="Q8" s="11" t="str">
        <f>útěcha!D56</f>
        <v xml:space="preserve"> </v>
      </c>
      <c r="R8" s="44"/>
      <c r="S8" s="41"/>
      <c r="T8" s="41"/>
      <c r="U8" s="41"/>
      <c r="V8" s="60"/>
      <c r="W8" s="58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útěcha!C31</f>
        <v>------</v>
      </c>
      <c r="C9" s="51" t="s">
        <v>7</v>
      </c>
      <c r="D9" s="11" t="str">
        <f>útěcha!C33</f>
        <v>------</v>
      </c>
      <c r="E9" s="44"/>
      <c r="F9" s="41"/>
      <c r="G9" s="41"/>
      <c r="H9" s="41"/>
      <c r="I9" s="60"/>
      <c r="J9" s="58">
        <f t="shared" si="0"/>
        <v>0</v>
      </c>
      <c r="K9" s="26" t="s">
        <v>6</v>
      </c>
      <c r="L9" s="27">
        <f t="shared" si="1"/>
        <v>0</v>
      </c>
      <c r="N9" s="56">
        <v>8</v>
      </c>
      <c r="O9" s="61" t="str">
        <f>útěcha!D60</f>
        <v xml:space="preserve"> </v>
      </c>
      <c r="P9" s="62" t="s">
        <v>7</v>
      </c>
      <c r="Q9" s="12" t="str">
        <f>útěcha!D64</f>
        <v xml:space="preserve"> </v>
      </c>
      <c r="R9" s="46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5">
        <v>9</v>
      </c>
      <c r="B10" s="50" t="str">
        <f>útěcha!C35</f>
        <v>------</v>
      </c>
      <c r="C10" s="51" t="s">
        <v>7</v>
      </c>
      <c r="D10" s="11" t="str">
        <f>útěcha!C37</f>
        <v>------</v>
      </c>
      <c r="E10" s="65"/>
      <c r="F10" s="66"/>
      <c r="G10" s="66"/>
      <c r="H10" s="66"/>
      <c r="I10" s="60"/>
      <c r="J10" s="58">
        <f t="shared" si="0"/>
        <v>0</v>
      </c>
      <c r="K10" s="26" t="s">
        <v>6</v>
      </c>
      <c r="L10" s="27">
        <f t="shared" si="1"/>
        <v>0</v>
      </c>
      <c r="N10" s="246" t="s">
        <v>10</v>
      </c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5">
        <v>10</v>
      </c>
      <c r="B11" s="50" t="str">
        <f>útěcha!C39</f>
        <v>------</v>
      </c>
      <c r="C11" s="51" t="s">
        <v>7</v>
      </c>
      <c r="D11" s="11" t="str">
        <f>útěcha!C41</f>
        <v>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útěcha!E6</f>
        <v xml:space="preserve"> </v>
      </c>
      <c r="P11" s="54" t="s">
        <v>7</v>
      </c>
      <c r="Q11" s="68" t="str">
        <f>útěcha!E14</f>
        <v xml:space="preserve"> </v>
      </c>
      <c r="R11" s="141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 t="str">
        <f>útěcha!C43</f>
        <v>------</v>
      </c>
      <c r="C12" s="51" t="s">
        <v>7</v>
      </c>
      <c r="D12" s="11" t="str">
        <f>útěcha!C45</f>
        <v>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útěcha!E22</f>
        <v xml:space="preserve"> </v>
      </c>
      <c r="P12" s="51" t="s">
        <v>7</v>
      </c>
      <c r="Q12" s="69" t="str">
        <f>útěcha!E30</f>
        <v xml:space="preserve"> </v>
      </c>
      <c r="R12" s="142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útěcha!C47</f>
        <v>------</v>
      </c>
      <c r="C13" s="51" t="s">
        <v>7</v>
      </c>
      <c r="D13" s="11" t="str">
        <f>útěcha!C49</f>
        <v>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útěcha!E38</f>
        <v xml:space="preserve"> </v>
      </c>
      <c r="P13" s="51" t="s">
        <v>7</v>
      </c>
      <c r="Q13" s="69" t="str">
        <f>útěcha!E46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útěcha!C51</f>
        <v>------</v>
      </c>
      <c r="C14" s="51" t="s">
        <v>7</v>
      </c>
      <c r="D14" s="11" t="str">
        <f>útěcha!C53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útěcha!E54</f>
        <v xml:space="preserve"> </v>
      </c>
      <c r="P14" s="62" t="s">
        <v>7</v>
      </c>
      <c r="Q14" s="70" t="str">
        <f>útěcha!E62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útěcha!C55</f>
        <v>------</v>
      </c>
      <c r="C15" s="51" t="s">
        <v>7</v>
      </c>
      <c r="D15" s="11" t="str">
        <f>útěcha!C57</f>
        <v>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46" t="s">
        <v>11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5">
        <v>15</v>
      </c>
      <c r="B16" s="50" t="str">
        <f>útěcha!C59</f>
        <v>------</v>
      </c>
      <c r="C16" s="51" t="s">
        <v>7</v>
      </c>
      <c r="D16" s="11" t="str">
        <f>útěcha!C61</f>
        <v>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útěcha!F10</f>
        <v xml:space="preserve"> </v>
      </c>
      <c r="P16" s="54" t="s">
        <v>7</v>
      </c>
      <c r="Q16" s="68" t="str">
        <f>útěcha!F26</f>
        <v xml:space="preserve"> 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6">
        <v>16</v>
      </c>
      <c r="B17" s="61" t="str">
        <f>útěcha!C63</f>
        <v>------</v>
      </c>
      <c r="C17" s="62" t="s">
        <v>7</v>
      </c>
      <c r="D17" s="12" t="str">
        <f>útěcha!C65</f>
        <v>------</v>
      </c>
      <c r="E17" s="45"/>
      <c r="F17" s="46"/>
      <c r="G17" s="46"/>
      <c r="H17" s="46"/>
      <c r="I17" s="63"/>
      <c r="J17" s="64">
        <f t="shared" si="0"/>
        <v>0</v>
      </c>
      <c r="K17" s="29" t="s">
        <v>6</v>
      </c>
      <c r="L17" s="30">
        <f t="shared" si="1"/>
        <v>0</v>
      </c>
      <c r="N17" s="56">
        <v>2</v>
      </c>
      <c r="O17" s="61" t="str">
        <f>útěcha!F42</f>
        <v xml:space="preserve"> </v>
      </c>
      <c r="P17" s="62" t="s">
        <v>7</v>
      </c>
      <c r="Q17" s="70" t="str">
        <f>útěcha!F58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6" t="s">
        <v>12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N19" s="102">
        <v>1</v>
      </c>
      <c r="O19" s="103" t="str">
        <f>útěcha!G18</f>
        <v xml:space="preserve"> </v>
      </c>
      <c r="P19" s="104" t="s">
        <v>7</v>
      </c>
      <c r="Q19" s="105" t="str">
        <f>útěcha!G50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7" t="s">
        <v>15</v>
      </c>
      <c r="B1" s="247"/>
      <c r="C1" s="34" t="s">
        <v>112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'4x1-16'!AJ4</f>
        <v>1</v>
      </c>
      <c r="B4">
        <f>'4x1-16'!AK4</f>
        <v>20</v>
      </c>
      <c r="C4" s="113" t="str">
        <f>IF(COUNTIF(seznam!$A$2:$A$129,A4)=1,VLOOKUP(A4,seznam!$A$2:$C$129,2,FALSE),"------")</f>
        <v>Voráč Pavel</v>
      </c>
      <c r="E4" t="str">
        <f>IF(COUNTIF(seznam!$A$2:$A$129,B4)=1,VLOOKUP(B4,seznam!$A$2:$C$1293,2,FALSE),"------")</f>
        <v>Vranka Zachariáš</v>
      </c>
      <c r="F4" s="91" t="s">
        <v>50</v>
      </c>
      <c r="G4" s="91" t="s">
        <v>136</v>
      </c>
      <c r="H4" s="91" t="s">
        <v>21</v>
      </c>
      <c r="I4" s="91"/>
      <c r="K4">
        <v>2</v>
      </c>
    </row>
    <row r="5" spans="1:11" x14ac:dyDescent="0.2">
      <c r="A5">
        <f>'4x1-16'!AJ5</f>
        <v>16</v>
      </c>
      <c r="B5">
        <f>'4x1-16'!AK5</f>
        <v>11</v>
      </c>
      <c r="C5" s="113" t="str">
        <f>IF(COUNTIF(seznam!$A$2:$A$129,A5)=1,VLOOKUP(A5,seznam!$A$2:$C$129,2,FALSE),"------")</f>
        <v>Pantlík Daniel</v>
      </c>
      <c r="E5" t="str">
        <f>IF(COUNTIF(seznam!$A$2:$A$129,B5)=1,VLOOKUP(B5,seznam!$A$2:$C$1293,2,FALSE),"------")</f>
        <v>Svobodová Kristýna</v>
      </c>
      <c r="F5" s="91" t="s">
        <v>50</v>
      </c>
      <c r="G5" s="91" t="s">
        <v>136</v>
      </c>
      <c r="H5" s="91" t="s">
        <v>22</v>
      </c>
      <c r="I5" s="91"/>
      <c r="K5">
        <v>4</v>
      </c>
    </row>
    <row r="6" spans="1:11" x14ac:dyDescent="0.2">
      <c r="A6">
        <f>'4x1-16'!AJ6</f>
        <v>20</v>
      </c>
      <c r="B6">
        <f>'4x1-16'!AK6</f>
        <v>11</v>
      </c>
      <c r="C6" s="113" t="str">
        <f>IF(COUNTIF(seznam!$A$2:$A$129,A6)=1,VLOOKUP(A6,seznam!$A$2:$C$129,2,FALSE),"------")</f>
        <v>Vranka Zachariáš</v>
      </c>
      <c r="E6" t="str">
        <f>IF(COUNTIF(seznam!$A$2:$A$129,B6)=1,VLOOKUP(B6,seznam!$A$2:$C$1293,2,FALSE),"------")</f>
        <v>Svobodová Kristýna</v>
      </c>
      <c r="F6" s="91" t="s">
        <v>50</v>
      </c>
      <c r="G6" s="91" t="s">
        <v>136</v>
      </c>
      <c r="H6" s="91" t="s">
        <v>13</v>
      </c>
      <c r="I6" s="91"/>
      <c r="K6">
        <v>1</v>
      </c>
    </row>
    <row r="7" spans="1:11" x14ac:dyDescent="0.2">
      <c r="A7">
        <f>'4x1-16'!AJ7</f>
        <v>1</v>
      </c>
      <c r="B7">
        <f>'4x1-16'!AK7</f>
        <v>16</v>
      </c>
      <c r="C7" s="113" t="str">
        <f>IF(COUNTIF(seznam!$A$2:$A$129,A7)=1,VLOOKUP(A7,seznam!$A$2:$C$129,2,FALSE),"------")</f>
        <v>Voráč Pavel</v>
      </c>
      <c r="E7" t="str">
        <f>IF(COUNTIF(seznam!$A$2:$A$129,B7)=1,VLOOKUP(B7,seznam!$A$2:$C$1293,2,FALSE),"------")</f>
        <v>Pantlík Daniel</v>
      </c>
      <c r="F7" s="91" t="s">
        <v>50</v>
      </c>
      <c r="G7" s="91" t="s">
        <v>136</v>
      </c>
      <c r="H7" s="91" t="s">
        <v>14</v>
      </c>
      <c r="I7" s="91"/>
      <c r="K7">
        <v>4</v>
      </c>
    </row>
    <row r="8" spans="1:11" x14ac:dyDescent="0.2">
      <c r="A8">
        <f>'4x1-16'!AJ8</f>
        <v>16</v>
      </c>
      <c r="B8">
        <f>'4x1-16'!AK8</f>
        <v>20</v>
      </c>
      <c r="C8" s="113" t="str">
        <f>IF(COUNTIF(seznam!$A$2:$A$129,A8)=1,VLOOKUP(A8,seznam!$A$2:$C$129,2,FALSE),"------")</f>
        <v>Pantlík Daniel</v>
      </c>
      <c r="E8" t="str">
        <f>IF(COUNTIF(seznam!$A$2:$A$129,B8)=1,VLOOKUP(B8,seznam!$A$2:$C$1293,2,FALSE),"------")</f>
        <v>Vranka Zachariáš</v>
      </c>
      <c r="F8" s="91" t="s">
        <v>50</v>
      </c>
      <c r="G8" s="91" t="s">
        <v>136</v>
      </c>
      <c r="H8" s="91" t="s">
        <v>23</v>
      </c>
      <c r="I8" s="91"/>
      <c r="K8">
        <v>3</v>
      </c>
    </row>
    <row r="9" spans="1:11" x14ac:dyDescent="0.2">
      <c r="A9">
        <f>'4x1-16'!AJ9</f>
        <v>11</v>
      </c>
      <c r="B9">
        <f>'4x1-16'!AK9</f>
        <v>1</v>
      </c>
      <c r="C9" s="113" t="str">
        <f>IF(COUNTIF(seznam!$A$2:$A$129,A9)=1,VLOOKUP(A9,seznam!$A$2:$C$129,2,FALSE),"------")</f>
        <v>Svobodová Kristýna</v>
      </c>
      <c r="E9" t="str">
        <f>IF(COUNTIF(seznam!$A$2:$A$129,B9)=1,VLOOKUP(B9,seznam!$A$2:$C$1293,2,FALSE),"------")</f>
        <v>Voráč Pavel</v>
      </c>
      <c r="F9" s="91" t="s">
        <v>50</v>
      </c>
      <c r="G9" s="91" t="s">
        <v>136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'4x1-16'!AJ14</f>
        <v>2</v>
      </c>
      <c r="B14">
        <f>'4x1-16'!AK14</f>
        <v>23</v>
      </c>
      <c r="C14" s="113" t="str">
        <f>IF(COUNTIF(seznam!$A$2:$A$129,A14)=1,VLOOKUP(A14,seznam!$A$2:$C$129,2,FALSE),"------")</f>
        <v>Kotásková Julie</v>
      </c>
      <c r="E14" t="str">
        <f>IF(COUNTIF(seznam!$A$2:$A$129,B14)=1,VLOOKUP(B14,seznam!$A$2:$C$1293,2,FALSE),"------")</f>
        <v>Mikulčíková Michaela</v>
      </c>
      <c r="F14" s="91" t="s">
        <v>73</v>
      </c>
      <c r="G14" s="91" t="s">
        <v>136</v>
      </c>
      <c r="H14" s="91" t="s">
        <v>21</v>
      </c>
      <c r="I14" s="91"/>
    </row>
    <row r="15" spans="1:11" x14ac:dyDescent="0.2">
      <c r="A15">
        <f>'4x1-16'!AJ15</f>
        <v>15</v>
      </c>
      <c r="B15">
        <f>'4x1-16'!AK15</f>
        <v>10</v>
      </c>
      <c r="C15" s="113" t="str">
        <f>IF(COUNTIF(seznam!$A$2:$A$129,A15)=1,VLOOKUP(A15,seznam!$A$2:$C$129,2,FALSE),"------")</f>
        <v>Straková Adéla</v>
      </c>
      <c r="E15" t="str">
        <f>IF(COUNTIF(seznam!$A$2:$A$129,B15)=1,VLOOKUP(B15,seznam!$A$2:$C$1293,2,FALSE),"------")</f>
        <v>Sýkora Šebestián</v>
      </c>
      <c r="F15" s="91" t="s">
        <v>73</v>
      </c>
      <c r="G15" s="91" t="s">
        <v>130</v>
      </c>
      <c r="H15" s="91" t="s">
        <v>22</v>
      </c>
      <c r="I15" s="91"/>
    </row>
    <row r="16" spans="1:11" x14ac:dyDescent="0.2">
      <c r="A16">
        <f>'4x1-16'!AJ16</f>
        <v>23</v>
      </c>
      <c r="B16">
        <f>'4x1-16'!AK16</f>
        <v>10</v>
      </c>
      <c r="C16" s="113" t="str">
        <f>IF(COUNTIF(seznam!$A$2:$A$129,A16)=1,VLOOKUP(A16,seznam!$A$2:$C$129,2,FALSE),"------")</f>
        <v>Mikulčíková Michaela</v>
      </c>
      <c r="E16" t="str">
        <f>IF(COUNTIF(seznam!$A$2:$A$129,B16)=1,VLOOKUP(B16,seznam!$A$2:$C$1293,2,FALSE),"------")</f>
        <v>Sýkora Šebestián</v>
      </c>
      <c r="F16" s="91" t="s">
        <v>73</v>
      </c>
      <c r="G16" s="91" t="s">
        <v>130</v>
      </c>
      <c r="H16" s="91" t="s">
        <v>13</v>
      </c>
      <c r="I16" s="91"/>
    </row>
    <row r="17" spans="1:9" x14ac:dyDescent="0.2">
      <c r="A17">
        <f>'4x1-16'!AJ17</f>
        <v>2</v>
      </c>
      <c r="B17">
        <f>'4x1-16'!AK17</f>
        <v>15</v>
      </c>
      <c r="C17" s="113" t="str">
        <f>IF(COUNTIF(seznam!$A$2:$A$129,A17)=1,VLOOKUP(A17,seznam!$A$2:$C$129,2,FALSE),"------")</f>
        <v>Kotásková Julie</v>
      </c>
      <c r="E17" t="str">
        <f>IF(COUNTIF(seznam!$A$2:$A$129,B17)=1,VLOOKUP(B17,seznam!$A$2:$C$1293,2,FALSE),"------")</f>
        <v>Straková Adéla</v>
      </c>
      <c r="F17" s="91" t="s">
        <v>73</v>
      </c>
      <c r="G17" s="91" t="s">
        <v>130</v>
      </c>
      <c r="H17" s="91" t="s">
        <v>14</v>
      </c>
      <c r="I17" s="91"/>
    </row>
    <row r="18" spans="1:9" x14ac:dyDescent="0.2">
      <c r="A18">
        <f>'4x1-16'!AJ18</f>
        <v>15</v>
      </c>
      <c r="B18">
        <f>'4x1-16'!AK18</f>
        <v>23</v>
      </c>
      <c r="C18" s="113" t="str">
        <f>IF(COUNTIF(seznam!$A$2:$A$129,A18)=1,VLOOKUP(A18,seznam!$A$2:$C$129,2,FALSE),"------")</f>
        <v>Straková Adéla</v>
      </c>
      <c r="E18" t="str">
        <f>IF(COUNTIF(seznam!$A$2:$A$129,B18)=1,VLOOKUP(B18,seznam!$A$2:$C$1293,2,FALSE),"------")</f>
        <v>Mikulčíková Michaela</v>
      </c>
      <c r="F18" s="91" t="s">
        <v>73</v>
      </c>
      <c r="G18" s="91" t="s">
        <v>130</v>
      </c>
      <c r="H18" s="91" t="s">
        <v>23</v>
      </c>
      <c r="I18" s="91"/>
    </row>
    <row r="19" spans="1:9" x14ac:dyDescent="0.2">
      <c r="A19">
        <f>'4x1-16'!AJ19</f>
        <v>10</v>
      </c>
      <c r="B19">
        <f>'4x1-16'!AK19</f>
        <v>2</v>
      </c>
      <c r="C19" s="113" t="str">
        <f>IF(COUNTIF(seznam!$A$2:$A$129,A19)=1,VLOOKUP(A19,seznam!$A$2:$C$129,2,FALSE),"------")</f>
        <v>Sýkora Šebestián</v>
      </c>
      <c r="E19" t="str">
        <f>IF(COUNTIF(seznam!$A$2:$A$129,B19)=1,VLOOKUP(B19,seznam!$A$2:$C$1293,2,FALSE),"------")</f>
        <v>Kotásková Julie</v>
      </c>
      <c r="F19" s="91" t="s">
        <v>73</v>
      </c>
      <c r="G19" s="91" t="s">
        <v>130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'4x1-16'!AJ24</f>
        <v>3</v>
      </c>
      <c r="B24">
        <f>'4x1-16'!AK24</f>
        <v>21</v>
      </c>
      <c r="C24" s="113" t="str">
        <f>IF(COUNTIF(seznam!$A$2:$A$129,A24)=1,VLOOKUP(A24,seznam!$A$2:$C$129,2,FALSE),"------")</f>
        <v>Kmenta Josef</v>
      </c>
      <c r="E24" t="str">
        <f>IF(COUNTIF(seznam!$A$2:$A$129,B24)=1,VLOOKUP(B24,seznam!$A$2:$C$1293,2,FALSE),"------")</f>
        <v>Zouharová Beáta</v>
      </c>
      <c r="F24" s="91" t="s">
        <v>74</v>
      </c>
      <c r="G24" s="91" t="s">
        <v>136</v>
      </c>
      <c r="H24" s="91" t="s">
        <v>21</v>
      </c>
      <c r="I24" s="91"/>
    </row>
    <row r="25" spans="1:9" x14ac:dyDescent="0.2">
      <c r="A25">
        <f>'4x1-16'!AJ25</f>
        <v>17</v>
      </c>
      <c r="B25">
        <f>'4x1-16'!AK25</f>
        <v>9</v>
      </c>
      <c r="C25" s="113" t="str">
        <f>IF(COUNTIF(seznam!$A$2:$A$129,A25)=1,VLOOKUP(A25,seznam!$A$2:$C$129,2,FALSE),"------")</f>
        <v>Kuklínková Timea</v>
      </c>
      <c r="E25" t="str">
        <f>IF(COUNTIF(seznam!$A$2:$A$129,B25)=1,VLOOKUP(B25,seznam!$A$2:$C$1293,2,FALSE),"------")</f>
        <v>Šimon Samuel</v>
      </c>
      <c r="F25" s="91" t="s">
        <v>74</v>
      </c>
      <c r="G25" s="91" t="s">
        <v>136</v>
      </c>
      <c r="H25" s="91" t="s">
        <v>22</v>
      </c>
      <c r="I25" s="91"/>
    </row>
    <row r="26" spans="1:9" x14ac:dyDescent="0.2">
      <c r="A26">
        <f>'4x1-16'!AJ26</f>
        <v>21</v>
      </c>
      <c r="B26">
        <f>'4x1-16'!AK26</f>
        <v>9</v>
      </c>
      <c r="C26" s="113" t="str">
        <f>IF(COUNTIF(seznam!$A$2:$A$129,A26)=1,VLOOKUP(A26,seznam!$A$2:$C$129,2,FALSE),"------")</f>
        <v>Zouharová Beáta</v>
      </c>
      <c r="E26" t="str">
        <f>IF(COUNTIF(seznam!$A$2:$A$129,B26)=1,VLOOKUP(B26,seznam!$A$2:$C$1293,2,FALSE),"------")</f>
        <v>Šimon Samuel</v>
      </c>
      <c r="F26" s="91" t="s">
        <v>74</v>
      </c>
      <c r="G26" s="91" t="s">
        <v>136</v>
      </c>
      <c r="H26" s="91" t="s">
        <v>13</v>
      </c>
      <c r="I26" s="91"/>
    </row>
    <row r="27" spans="1:9" x14ac:dyDescent="0.2">
      <c r="A27">
        <f>'4x1-16'!AJ27</f>
        <v>3</v>
      </c>
      <c r="B27">
        <f>'4x1-16'!AK27</f>
        <v>17</v>
      </c>
      <c r="C27" s="113" t="str">
        <f>IF(COUNTIF(seznam!$A$2:$A$129,A27)=1,VLOOKUP(A27,seznam!$A$2:$C$129,2,FALSE),"------")</f>
        <v>Kmenta Josef</v>
      </c>
      <c r="E27" t="str">
        <f>IF(COUNTIF(seznam!$A$2:$A$129,B27)=1,VLOOKUP(B27,seznam!$A$2:$C$1293,2,FALSE),"------")</f>
        <v>Kuklínková Timea</v>
      </c>
      <c r="F27" s="91" t="s">
        <v>74</v>
      </c>
      <c r="G27" s="91" t="s">
        <v>136</v>
      </c>
      <c r="H27" s="91" t="s">
        <v>14</v>
      </c>
      <c r="I27" s="91"/>
    </row>
    <row r="28" spans="1:9" x14ac:dyDescent="0.2">
      <c r="A28">
        <f>'4x1-16'!AJ28</f>
        <v>17</v>
      </c>
      <c r="B28">
        <f>'4x1-16'!AK28</f>
        <v>21</v>
      </c>
      <c r="C28" s="113" t="str">
        <f>IF(COUNTIF(seznam!$A$2:$A$129,A28)=1,VLOOKUP(A28,seznam!$A$2:$C$129,2,FALSE),"------")</f>
        <v>Kuklínková Timea</v>
      </c>
      <c r="E28" t="str">
        <f>IF(COUNTIF(seznam!$A$2:$A$129,B28)=1,VLOOKUP(B28,seznam!$A$2:$C$1293,2,FALSE),"------")</f>
        <v>Zouharová Beáta</v>
      </c>
      <c r="F28" s="91" t="s">
        <v>74</v>
      </c>
      <c r="G28" s="91" t="s">
        <v>136</v>
      </c>
      <c r="H28" s="91" t="s">
        <v>23</v>
      </c>
      <c r="I28" s="91"/>
    </row>
    <row r="29" spans="1:9" x14ac:dyDescent="0.2">
      <c r="A29">
        <f>'4x1-16'!AJ29</f>
        <v>9</v>
      </c>
      <c r="B29">
        <f>'4x1-16'!AK29</f>
        <v>3</v>
      </c>
      <c r="C29" s="113" t="str">
        <f>IF(COUNTIF(seznam!$A$2:$A$129,A29)=1,VLOOKUP(A29,seznam!$A$2:$C$129,2,FALSE),"------")</f>
        <v>Šimon Samuel</v>
      </c>
      <c r="E29" t="str">
        <f>IF(COUNTIF(seznam!$A$2:$A$129,B29)=1,VLOOKUP(B29,seznam!$A$2:$C$1293,2,FALSE),"------")</f>
        <v>Kmenta Josef</v>
      </c>
      <c r="F29" s="91" t="s">
        <v>74</v>
      </c>
      <c r="G29" s="91" t="s">
        <v>136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'4x1-16'!AJ34</f>
        <v>4</v>
      </c>
      <c r="B34">
        <f>'4x1-16'!AK34</f>
        <v>19</v>
      </c>
      <c r="C34" s="113" t="str">
        <f>IF(COUNTIF(seznam!$A$2:$A$129,A34)=1,VLOOKUP(A34,seznam!$A$2:$C$129,2,FALSE),"------")</f>
        <v>Mikulčík Adam</v>
      </c>
      <c r="E34" t="str">
        <f>IF(COUNTIF(seznam!$A$2:$A$129,B34)=1,VLOOKUP(B34,seznam!$A$2:$C$1293,2,FALSE),"------")</f>
        <v>Haumerová Sofie</v>
      </c>
      <c r="F34" s="91" t="s">
        <v>75</v>
      </c>
      <c r="G34" s="91" t="s">
        <v>136</v>
      </c>
      <c r="H34" s="91" t="s">
        <v>21</v>
      </c>
      <c r="I34" s="91"/>
    </row>
    <row r="35" spans="1:9" x14ac:dyDescent="0.2">
      <c r="A35">
        <f>'4x1-16'!AJ35</f>
        <v>14</v>
      </c>
      <c r="B35">
        <f>'4x1-16'!AK35</f>
        <v>12</v>
      </c>
      <c r="C35" s="113" t="str">
        <f>IF(COUNTIF(seznam!$A$2:$A$129,A35)=1,VLOOKUP(A35,seznam!$A$2:$C$129,2,FALSE),"------")</f>
        <v>Klašková Alžběta</v>
      </c>
      <c r="E35" t="str">
        <f>IF(COUNTIF(seznam!$A$2:$A$129,B35)=1,VLOOKUP(B35,seznam!$A$2:$C$1293,2,FALSE),"------")</f>
        <v>Tomeček Richard</v>
      </c>
      <c r="F35" s="91" t="s">
        <v>75</v>
      </c>
      <c r="G35" s="91" t="s">
        <v>136</v>
      </c>
      <c r="H35" s="91" t="s">
        <v>22</v>
      </c>
      <c r="I35" s="91"/>
    </row>
    <row r="36" spans="1:9" x14ac:dyDescent="0.2">
      <c r="A36">
        <f>'4x1-16'!AJ36</f>
        <v>19</v>
      </c>
      <c r="B36">
        <f>'4x1-16'!AK36</f>
        <v>12</v>
      </c>
      <c r="C36" s="113" t="str">
        <f>IF(COUNTIF(seznam!$A$2:$A$129,A36)=1,VLOOKUP(A36,seznam!$A$2:$C$129,2,FALSE),"------")</f>
        <v>Haumerová Sofie</v>
      </c>
      <c r="E36" t="str">
        <f>IF(COUNTIF(seznam!$A$2:$A$129,B36)=1,VLOOKUP(B36,seznam!$A$2:$C$1293,2,FALSE),"------")</f>
        <v>Tomeček Richard</v>
      </c>
      <c r="F36" s="91" t="s">
        <v>75</v>
      </c>
      <c r="G36" s="91" t="s">
        <v>136</v>
      </c>
      <c r="H36" s="91" t="s">
        <v>13</v>
      </c>
      <c r="I36" s="91"/>
    </row>
    <row r="37" spans="1:9" x14ac:dyDescent="0.2">
      <c r="A37">
        <f>'4x1-16'!AJ37</f>
        <v>4</v>
      </c>
      <c r="B37">
        <f>'4x1-16'!AK37</f>
        <v>14</v>
      </c>
      <c r="C37" s="113" t="str">
        <f>IF(COUNTIF(seznam!$A$2:$A$129,A37)=1,VLOOKUP(A37,seznam!$A$2:$C$129,2,FALSE),"------")</f>
        <v>Mikulčík Adam</v>
      </c>
      <c r="E37" t="str">
        <f>IF(COUNTIF(seznam!$A$2:$A$129,B37)=1,VLOOKUP(B37,seznam!$A$2:$C$1293,2,FALSE),"------")</f>
        <v>Klašková Alžběta</v>
      </c>
      <c r="F37" s="91" t="s">
        <v>75</v>
      </c>
      <c r="G37" s="91" t="s">
        <v>136</v>
      </c>
      <c r="H37" s="91" t="s">
        <v>14</v>
      </c>
      <c r="I37" s="91"/>
    </row>
    <row r="38" spans="1:9" x14ac:dyDescent="0.2">
      <c r="A38">
        <f>'4x1-16'!AJ38</f>
        <v>14</v>
      </c>
      <c r="B38">
        <f>'4x1-16'!AK38</f>
        <v>19</v>
      </c>
      <c r="C38" s="113" t="str">
        <f>IF(COUNTIF(seznam!$A$2:$A$129,A38)=1,VLOOKUP(A38,seznam!$A$2:$C$129,2,FALSE),"------")</f>
        <v>Klašková Alžběta</v>
      </c>
      <c r="E38" t="str">
        <f>IF(COUNTIF(seznam!$A$2:$A$129,B38)=1,VLOOKUP(B38,seznam!$A$2:$C$1293,2,FALSE),"------")</f>
        <v>Haumerová Sofie</v>
      </c>
      <c r="F38" s="91" t="s">
        <v>75</v>
      </c>
      <c r="G38" s="91" t="s">
        <v>136</v>
      </c>
      <c r="H38" s="91" t="s">
        <v>23</v>
      </c>
      <c r="I38" s="91"/>
    </row>
    <row r="39" spans="1:9" x14ac:dyDescent="0.2">
      <c r="A39">
        <f>'4x1-16'!AJ39</f>
        <v>12</v>
      </c>
      <c r="B39">
        <f>'4x1-16'!AK39</f>
        <v>4</v>
      </c>
      <c r="C39" s="113" t="str">
        <f>IF(COUNTIF(seznam!$A$2:$A$129,A39)=1,VLOOKUP(A39,seznam!$A$2:$C$129,2,FALSE),"------")</f>
        <v>Tomeček Richard</v>
      </c>
      <c r="E39" t="str">
        <f>IF(COUNTIF(seznam!$A$2:$A$129,B39)=1,VLOOKUP(B39,seznam!$A$2:$C$1293,2,FALSE),"------")</f>
        <v>Mikulčík Adam</v>
      </c>
      <c r="F39" s="91" t="s">
        <v>75</v>
      </c>
      <c r="G39" s="91" t="s">
        <v>136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7" t="s">
        <v>15</v>
      </c>
      <c r="B1" s="247"/>
      <c r="C1" s="34" t="s">
        <v>112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'4x1-16'!AJ46</f>
        <v>5</v>
      </c>
      <c r="B4">
        <f>'4x1-16'!AK46</f>
        <v>24</v>
      </c>
      <c r="C4" s="113" t="str">
        <f>IF(COUNTIF(seznam!$A$2:$A$129,A4)=1,VLOOKUP(A4,seznam!$A$2:$C$129,2,FALSE),"------")</f>
        <v>Šlampová Lucie</v>
      </c>
      <c r="E4" t="str">
        <f>IF(COUNTIF(seznam!$A$2:$A$129,B4)=1,VLOOKUP(B4,seznam!$A$2:$C$1293,2,FALSE),"------")</f>
        <v>Stavinohová Tereza</v>
      </c>
      <c r="F4" s="91" t="s">
        <v>76</v>
      </c>
      <c r="G4" s="91" t="s">
        <v>136</v>
      </c>
      <c r="H4" s="91" t="s">
        <v>21</v>
      </c>
      <c r="I4" s="91"/>
      <c r="K4">
        <v>2</v>
      </c>
    </row>
    <row r="5" spans="1:11" x14ac:dyDescent="0.2">
      <c r="A5">
        <f>'4x1-16'!AJ47</f>
        <v>13</v>
      </c>
      <c r="B5">
        <f>'4x1-16'!AK47</f>
        <v>7</v>
      </c>
      <c r="C5" s="113" t="str">
        <f>IF(COUNTIF(seznam!$A$2:$A$129,A5)=1,VLOOKUP(A5,seznam!$A$2:$C$129,2,FALSE),"------")</f>
        <v>Pilitowská Ela</v>
      </c>
      <c r="E5" t="str">
        <f>IF(COUNTIF(seznam!$A$2:$A$129,B5)=1,VLOOKUP(B5,seznam!$A$2:$C$1293,2,FALSE),"------")</f>
        <v>Křepelová Kamila</v>
      </c>
      <c r="F5" s="91" t="s">
        <v>76</v>
      </c>
      <c r="G5" s="91" t="s">
        <v>136</v>
      </c>
      <c r="H5" s="91" t="s">
        <v>22</v>
      </c>
      <c r="I5" s="91"/>
      <c r="K5">
        <v>4</v>
      </c>
    </row>
    <row r="6" spans="1:11" x14ac:dyDescent="0.2">
      <c r="A6">
        <f>'4x1-16'!AJ48</f>
        <v>24</v>
      </c>
      <c r="B6">
        <f>'4x1-16'!AK48</f>
        <v>7</v>
      </c>
      <c r="C6" s="113" t="str">
        <f>IF(COUNTIF(seznam!$A$2:$A$129,A6)=1,VLOOKUP(A6,seznam!$A$2:$C$129,2,FALSE),"------")</f>
        <v>Stavinohová Tereza</v>
      </c>
      <c r="E6" t="str">
        <f>IF(COUNTIF(seznam!$A$2:$A$129,B6)=1,VLOOKUP(B6,seznam!$A$2:$C$1293,2,FALSE),"------")</f>
        <v>Křepelová Kamila</v>
      </c>
      <c r="F6" s="91" t="s">
        <v>76</v>
      </c>
      <c r="G6" s="91" t="s">
        <v>136</v>
      </c>
      <c r="H6" s="91" t="s">
        <v>13</v>
      </c>
      <c r="I6" s="91"/>
      <c r="K6">
        <v>1</v>
      </c>
    </row>
    <row r="7" spans="1:11" x14ac:dyDescent="0.2">
      <c r="A7">
        <f>'4x1-16'!AJ49</f>
        <v>5</v>
      </c>
      <c r="B7">
        <f>'4x1-16'!AK49</f>
        <v>13</v>
      </c>
      <c r="C7" s="113" t="str">
        <f>IF(COUNTIF(seznam!$A$2:$A$129,A7)=1,VLOOKUP(A7,seznam!$A$2:$C$129,2,FALSE),"------")</f>
        <v>Šlampová Lucie</v>
      </c>
      <c r="E7" t="str">
        <f>IF(COUNTIF(seznam!$A$2:$A$129,B7)=1,VLOOKUP(B7,seznam!$A$2:$C$1293,2,FALSE),"------")</f>
        <v>Pilitowská Ela</v>
      </c>
      <c r="F7" s="91" t="s">
        <v>76</v>
      </c>
      <c r="G7" s="91" t="s">
        <v>136</v>
      </c>
      <c r="H7" s="91" t="s">
        <v>14</v>
      </c>
      <c r="I7" s="91"/>
      <c r="K7">
        <v>4</v>
      </c>
    </row>
    <row r="8" spans="1:11" x14ac:dyDescent="0.2">
      <c r="A8">
        <f>'4x1-16'!AJ50</f>
        <v>13</v>
      </c>
      <c r="B8">
        <f>'4x1-16'!AK50</f>
        <v>24</v>
      </c>
      <c r="C8" s="113" t="str">
        <f>IF(COUNTIF(seznam!$A$2:$A$129,A8)=1,VLOOKUP(A8,seznam!$A$2:$C$129,2,FALSE),"------")</f>
        <v>Pilitowská Ela</v>
      </c>
      <c r="E8" t="str">
        <f>IF(COUNTIF(seznam!$A$2:$A$129,B8)=1,VLOOKUP(B8,seznam!$A$2:$C$1293,2,FALSE),"------")</f>
        <v>Stavinohová Tereza</v>
      </c>
      <c r="F8" s="91" t="s">
        <v>76</v>
      </c>
      <c r="G8" s="91" t="s">
        <v>136</v>
      </c>
      <c r="H8" s="91" t="s">
        <v>23</v>
      </c>
      <c r="I8" s="91"/>
      <c r="K8">
        <v>3</v>
      </c>
    </row>
    <row r="9" spans="1:11" x14ac:dyDescent="0.2">
      <c r="A9">
        <f>'4x1-16'!AJ51</f>
        <v>7</v>
      </c>
      <c r="B9">
        <f>'4x1-16'!AK51</f>
        <v>5</v>
      </c>
      <c r="C9" s="113" t="str">
        <f>IF(COUNTIF(seznam!$A$2:$A$129,A9)=1,VLOOKUP(A9,seznam!$A$2:$C$129,2,FALSE),"------")</f>
        <v>Křepelová Kamila</v>
      </c>
      <c r="E9" t="str">
        <f>IF(COUNTIF(seznam!$A$2:$A$129,B9)=1,VLOOKUP(B9,seznam!$A$2:$C$1293,2,FALSE),"------")</f>
        <v>Šlampová Lucie</v>
      </c>
      <c r="F9" s="91" t="s">
        <v>76</v>
      </c>
      <c r="G9" s="91" t="s">
        <v>136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'4x1-16'!AJ56</f>
        <v>6</v>
      </c>
      <c r="B14">
        <f>'4x1-16'!AK56</f>
        <v>22</v>
      </c>
      <c r="C14" s="113" t="str">
        <f>IF(COUNTIF(seznam!$A$2:$A$129,A14)=1,VLOOKUP(A14,seznam!$A$2:$C$129,2,FALSE),"------")</f>
        <v>Peťura Patrik</v>
      </c>
      <c r="E14" t="str">
        <f>IF(COUNTIF(seznam!$A$2:$A$129,B14)=1,VLOOKUP(B14,seznam!$A$2:$C$1293,2,FALSE),"------")</f>
        <v>Novák Šimon</v>
      </c>
      <c r="F14" s="91" t="s">
        <v>77</v>
      </c>
      <c r="G14" s="91" t="s">
        <v>136</v>
      </c>
      <c r="H14" s="91" t="s">
        <v>21</v>
      </c>
      <c r="I14" s="91"/>
    </row>
    <row r="15" spans="1:11" x14ac:dyDescent="0.2">
      <c r="A15">
        <f>'4x1-16'!AJ57</f>
        <v>18</v>
      </c>
      <c r="B15">
        <f>'4x1-16'!AK57</f>
        <v>8</v>
      </c>
      <c r="C15" s="113" t="str">
        <f>IF(COUNTIF(seznam!$A$2:$A$129,A15)=1,VLOOKUP(A15,seznam!$A$2:$C$129,2,FALSE),"------")</f>
        <v>Marek František</v>
      </c>
      <c r="E15" t="str">
        <f>IF(COUNTIF(seznam!$A$2:$A$129,B15)=1,VLOOKUP(B15,seznam!$A$2:$C$1293,2,FALSE),"------")</f>
        <v>Omelka Marek</v>
      </c>
      <c r="F15" s="91" t="s">
        <v>77</v>
      </c>
      <c r="G15" s="91" t="s">
        <v>136</v>
      </c>
      <c r="H15" s="91" t="s">
        <v>22</v>
      </c>
      <c r="I15" s="91"/>
    </row>
    <row r="16" spans="1:11" x14ac:dyDescent="0.2">
      <c r="A16">
        <f>'4x1-16'!AJ58</f>
        <v>22</v>
      </c>
      <c r="B16">
        <f>'4x1-16'!AK58</f>
        <v>8</v>
      </c>
      <c r="C16" s="113" t="str">
        <f>IF(COUNTIF(seznam!$A$2:$A$129,A16)=1,VLOOKUP(A16,seznam!$A$2:$C$129,2,FALSE),"------")</f>
        <v>Novák Šimon</v>
      </c>
      <c r="E16" t="str">
        <f>IF(COUNTIF(seznam!$A$2:$A$129,B16)=1,VLOOKUP(B16,seznam!$A$2:$C$1293,2,FALSE),"------")</f>
        <v>Omelka Marek</v>
      </c>
      <c r="F16" s="91" t="s">
        <v>77</v>
      </c>
      <c r="G16" s="91" t="s">
        <v>136</v>
      </c>
      <c r="H16" s="91" t="s">
        <v>13</v>
      </c>
      <c r="I16" s="91"/>
    </row>
    <row r="17" spans="1:9" x14ac:dyDescent="0.2">
      <c r="A17">
        <f>'4x1-16'!AJ59</f>
        <v>6</v>
      </c>
      <c r="B17">
        <f>'4x1-16'!AK59</f>
        <v>18</v>
      </c>
      <c r="C17" s="113" t="str">
        <f>IF(COUNTIF(seznam!$A$2:$A$129,A17)=1,VLOOKUP(A17,seznam!$A$2:$C$129,2,FALSE),"------")</f>
        <v>Peťura Patrik</v>
      </c>
      <c r="E17" t="str">
        <f>IF(COUNTIF(seznam!$A$2:$A$129,B17)=1,VLOOKUP(B17,seznam!$A$2:$C$1293,2,FALSE),"------")</f>
        <v>Marek František</v>
      </c>
      <c r="F17" s="91" t="s">
        <v>77</v>
      </c>
      <c r="G17" s="91" t="s">
        <v>136</v>
      </c>
      <c r="H17" s="91" t="s">
        <v>14</v>
      </c>
      <c r="I17" s="91"/>
    </row>
    <row r="18" spans="1:9" x14ac:dyDescent="0.2">
      <c r="A18">
        <f>'4x1-16'!AJ60</f>
        <v>18</v>
      </c>
      <c r="B18">
        <f>'4x1-16'!AK60</f>
        <v>22</v>
      </c>
      <c r="C18" s="113" t="str">
        <f>IF(COUNTIF(seznam!$A$2:$A$129,A18)=1,VLOOKUP(A18,seznam!$A$2:$C$129,2,FALSE),"------")</f>
        <v>Marek František</v>
      </c>
      <c r="E18" t="str">
        <f>IF(COUNTIF(seznam!$A$2:$A$129,B18)=1,VLOOKUP(B18,seznam!$A$2:$C$1293,2,FALSE),"------")</f>
        <v>Novák Šimon</v>
      </c>
      <c r="F18" s="91" t="s">
        <v>77</v>
      </c>
      <c r="G18" s="91" t="s">
        <v>136</v>
      </c>
      <c r="H18" s="91" t="s">
        <v>23</v>
      </c>
      <c r="I18" s="91"/>
    </row>
    <row r="19" spans="1:9" x14ac:dyDescent="0.2">
      <c r="A19">
        <f>'4x1-16'!AJ61</f>
        <v>8</v>
      </c>
      <c r="B19">
        <f>'4x1-16'!AK61</f>
        <v>6</v>
      </c>
      <c r="C19" s="113" t="str">
        <f>IF(COUNTIF(seznam!$A$2:$A$129,A19)=1,VLOOKUP(A19,seznam!$A$2:$C$129,2,FALSE),"------")</f>
        <v>Omelka Marek</v>
      </c>
      <c r="E19" t="str">
        <f>IF(COUNTIF(seznam!$A$2:$A$129,B19)=1,VLOOKUP(B19,seznam!$A$2:$C$1293,2,FALSE),"------")</f>
        <v>Peťura Patrik</v>
      </c>
      <c r="F19" s="91" t="s">
        <v>77</v>
      </c>
      <c r="G19" s="91" t="s">
        <v>136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'4x1-16'!AJ66</f>
        <v>0</v>
      </c>
      <c r="B24">
        <f>'4x1-16'!AK66</f>
        <v>0</v>
      </c>
      <c r="C24" s="113" t="str">
        <f>IF(COUNTIF(seznam!$A$2:$A$129,A24)=1,VLOOKUP(A24,seznam!$A$2:$C$129,2,FALSE),"------")</f>
        <v>------</v>
      </c>
      <c r="E24" t="str">
        <f>IF(COUNTIF(seznam!$A$2:$A$129,B24)=1,VLOOKUP(B24,seznam!$A$2:$C$1293,2,FALSE),"------")</f>
        <v>------</v>
      </c>
      <c r="F24" s="91" t="s">
        <v>62</v>
      </c>
      <c r="G24" s="91" t="s">
        <v>136</v>
      </c>
      <c r="H24" s="91" t="s">
        <v>21</v>
      </c>
      <c r="I24" s="91"/>
    </row>
    <row r="25" spans="1:9" x14ac:dyDescent="0.2">
      <c r="A25">
        <f>'4x1-16'!AJ67</f>
        <v>0</v>
      </c>
      <c r="B25">
        <f>'4x1-16'!AK67</f>
        <v>0</v>
      </c>
      <c r="C25" s="113" t="str">
        <f>IF(COUNTIF(seznam!$A$2:$A$129,A25)=1,VLOOKUP(A25,seznam!$A$2:$C$129,2,FALSE),"------")</f>
        <v>------</v>
      </c>
      <c r="E25" t="str">
        <f>IF(COUNTIF(seznam!$A$2:$A$129,B25)=1,VLOOKUP(B25,seznam!$A$2:$C$1293,2,FALSE),"------")</f>
        <v>------</v>
      </c>
      <c r="F25" s="91" t="s">
        <v>62</v>
      </c>
      <c r="G25" s="91" t="s">
        <v>136</v>
      </c>
      <c r="H25" s="91" t="s">
        <v>22</v>
      </c>
      <c r="I25" s="91"/>
    </row>
    <row r="26" spans="1:9" x14ac:dyDescent="0.2">
      <c r="A26">
        <f>'4x1-16'!AJ68</f>
        <v>0</v>
      </c>
      <c r="B26">
        <f>'4x1-16'!AK68</f>
        <v>0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------</v>
      </c>
      <c r="F26" s="91" t="s">
        <v>62</v>
      </c>
      <c r="G26" s="91" t="s">
        <v>136</v>
      </c>
      <c r="H26" s="91" t="s">
        <v>13</v>
      </c>
      <c r="I26" s="91"/>
    </row>
    <row r="27" spans="1:9" x14ac:dyDescent="0.2">
      <c r="A27">
        <f>'4x1-16'!AJ69</f>
        <v>0</v>
      </c>
      <c r="B27">
        <f>'4x1-16'!AK69</f>
        <v>0</v>
      </c>
      <c r="C27" s="113" t="str">
        <f>IF(COUNTIF(seznam!$A$2:$A$129,A27)=1,VLOOKUP(A27,seznam!$A$2:$C$129,2,FALSE),"------")</f>
        <v>------</v>
      </c>
      <c r="E27" t="str">
        <f>IF(COUNTIF(seznam!$A$2:$A$129,B27)=1,VLOOKUP(B27,seznam!$A$2:$C$1293,2,FALSE),"------")</f>
        <v>------</v>
      </c>
      <c r="F27" s="91" t="s">
        <v>62</v>
      </c>
      <c r="G27" s="91" t="s">
        <v>136</v>
      </c>
      <c r="H27" s="91" t="s">
        <v>14</v>
      </c>
      <c r="I27" s="91"/>
    </row>
    <row r="28" spans="1:9" x14ac:dyDescent="0.2">
      <c r="A28">
        <f>'4x1-16'!AJ70</f>
        <v>0</v>
      </c>
      <c r="B28">
        <f>'4x1-16'!AK70</f>
        <v>0</v>
      </c>
      <c r="C28" s="113" t="str">
        <f>IF(COUNTIF(seznam!$A$2:$A$129,A28)=1,VLOOKUP(A28,seznam!$A$2:$C$129,2,FALSE),"------")</f>
        <v>------</v>
      </c>
      <c r="E28" t="str">
        <f>IF(COUNTIF(seznam!$A$2:$A$129,B28)=1,VLOOKUP(B28,seznam!$A$2:$C$1293,2,FALSE),"------")</f>
        <v>------</v>
      </c>
      <c r="F28" s="91" t="s">
        <v>62</v>
      </c>
      <c r="G28" s="91" t="s">
        <v>136</v>
      </c>
      <c r="H28" s="91" t="s">
        <v>23</v>
      </c>
      <c r="I28" s="91"/>
    </row>
    <row r="29" spans="1:9" x14ac:dyDescent="0.2">
      <c r="A29">
        <f>'4x1-16'!AJ71</f>
        <v>0</v>
      </c>
      <c r="B29">
        <f>'4x1-16'!AK71</f>
        <v>0</v>
      </c>
      <c r="C29" s="113" t="str">
        <f>IF(COUNTIF(seznam!$A$2:$A$129,A29)=1,VLOOKUP(A29,seznam!$A$2:$C$129,2,FALSE),"------")</f>
        <v>------</v>
      </c>
      <c r="E29" t="str">
        <f>IF(COUNTIF(seznam!$A$2:$A$129,B29)=1,VLOOKUP(B29,seznam!$A$2:$C$1293,2,FALSE),"------")</f>
        <v>------</v>
      </c>
      <c r="F29" s="91" t="s">
        <v>62</v>
      </c>
      <c r="G29" s="91" t="s">
        <v>136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'4x1-16'!AJ76</f>
        <v>0</v>
      </c>
      <c r="B34">
        <f>'4x1-16'!AK76</f>
        <v>0</v>
      </c>
      <c r="C34" s="113" t="str">
        <f>IF(COUNTIF(seznam!$A$2:$A$129,A34)=1,VLOOKUP(A34,seznam!$A$2:$C$129,2,FALSE),"------")</f>
        <v>------</v>
      </c>
      <c r="E34" t="str">
        <f>IF(COUNTIF(seznam!$A$2:$A$129,B34)=1,VLOOKUP(B34,seznam!$A$2:$C$1293,2,FALSE),"------")</f>
        <v>------</v>
      </c>
      <c r="F34" s="91" t="s">
        <v>63</v>
      </c>
      <c r="G34" s="91" t="s">
        <v>136</v>
      </c>
      <c r="H34" s="91" t="s">
        <v>21</v>
      </c>
      <c r="I34" s="91"/>
    </row>
    <row r="35" spans="1:9" x14ac:dyDescent="0.2">
      <c r="A35">
        <f>'4x1-16'!AJ77</f>
        <v>0</v>
      </c>
      <c r="B35">
        <f>'4x1-16'!AK77</f>
        <v>0</v>
      </c>
      <c r="C35" s="113" t="str">
        <f>IF(COUNTIF(seznam!$A$2:$A$129,A35)=1,VLOOKUP(A35,seznam!$A$2:$C$129,2,FALSE),"------")</f>
        <v>------</v>
      </c>
      <c r="E35" t="str">
        <f>IF(COUNTIF(seznam!$A$2:$A$129,B35)=1,VLOOKUP(B35,seznam!$A$2:$C$1293,2,FALSE),"------")</f>
        <v>------</v>
      </c>
      <c r="F35" s="91" t="s">
        <v>63</v>
      </c>
      <c r="G35" s="91" t="s">
        <v>136</v>
      </c>
      <c r="H35" s="91" t="s">
        <v>22</v>
      </c>
      <c r="I35" s="91"/>
    </row>
    <row r="36" spans="1:9" x14ac:dyDescent="0.2">
      <c r="A36">
        <f>'4x1-16'!AJ78</f>
        <v>0</v>
      </c>
      <c r="B36">
        <f>'4x1-16'!AK78</f>
        <v>0</v>
      </c>
      <c r="C36" s="113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------</v>
      </c>
      <c r="F36" s="91" t="s">
        <v>63</v>
      </c>
      <c r="G36" s="91" t="s">
        <v>136</v>
      </c>
      <c r="H36" s="91" t="s">
        <v>13</v>
      </c>
      <c r="I36" s="91"/>
    </row>
    <row r="37" spans="1:9" x14ac:dyDescent="0.2">
      <c r="A37">
        <f>'4x1-16'!AJ79</f>
        <v>0</v>
      </c>
      <c r="B37">
        <f>'4x1-16'!AK79</f>
        <v>0</v>
      </c>
      <c r="C37" s="113" t="str">
        <f>IF(COUNTIF(seznam!$A$2:$A$129,A37)=1,VLOOKUP(A37,seznam!$A$2:$C$129,2,FALSE),"------")</f>
        <v>------</v>
      </c>
      <c r="E37" t="str">
        <f>IF(COUNTIF(seznam!$A$2:$A$129,B37)=1,VLOOKUP(B37,seznam!$A$2:$C$1293,2,FALSE),"------")</f>
        <v>------</v>
      </c>
      <c r="F37" s="91" t="s">
        <v>63</v>
      </c>
      <c r="G37" s="91" t="s">
        <v>136</v>
      </c>
      <c r="H37" s="91" t="s">
        <v>14</v>
      </c>
      <c r="I37" s="91"/>
    </row>
    <row r="38" spans="1:9" x14ac:dyDescent="0.2">
      <c r="A38">
        <f>'4x1-16'!AJ80</f>
        <v>0</v>
      </c>
      <c r="B38">
        <f>'4x1-16'!AK80</f>
        <v>0</v>
      </c>
      <c r="C38" s="113" t="str">
        <f>IF(COUNTIF(seznam!$A$2:$A$129,A38)=1,VLOOKUP(A38,seznam!$A$2:$C$129,2,FALSE),"------")</f>
        <v>------</v>
      </c>
      <c r="E38" t="str">
        <f>IF(COUNTIF(seznam!$A$2:$A$129,B38)=1,VLOOKUP(B38,seznam!$A$2:$C$1293,2,FALSE),"------")</f>
        <v>------</v>
      </c>
      <c r="F38" s="91" t="s">
        <v>63</v>
      </c>
      <c r="G38" s="91" t="s">
        <v>136</v>
      </c>
      <c r="H38" s="91" t="s">
        <v>23</v>
      </c>
      <c r="I38" s="91"/>
    </row>
    <row r="39" spans="1:9" x14ac:dyDescent="0.2">
      <c r="A39">
        <f>'4x1-16'!AJ81</f>
        <v>0</v>
      </c>
      <c r="B39">
        <f>'4x1-16'!AK81</f>
        <v>0</v>
      </c>
      <c r="C39" s="113" t="str">
        <f>IF(COUNTIF(seznam!$A$2:$A$129,A39)=1,VLOOKUP(A39,seznam!$A$2:$C$129,2,FALSE),"------")</f>
        <v>------</v>
      </c>
      <c r="E39" t="str">
        <f>IF(COUNTIF(seznam!$A$2:$A$129,B39)=1,VLOOKUP(B39,seznam!$A$2:$C$1293,2,FALSE),"------")</f>
        <v>------</v>
      </c>
      <c r="F39" s="91" t="s">
        <v>63</v>
      </c>
      <c r="G39" s="91" t="s">
        <v>136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7" t="s">
        <v>15</v>
      </c>
      <c r="B1" s="247"/>
      <c r="C1" s="34" t="s">
        <v>112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'4x1-16'!AJ88</f>
        <v>25</v>
      </c>
      <c r="B4">
        <f>'4x1-16'!AK88</f>
        <v>37</v>
      </c>
      <c r="C4" s="113" t="str">
        <f>IF(COUNTIF(seznam!$A$2:$A$129,A4)=1,VLOOKUP(A4,seznam!$A$2:$C$129,2,FALSE),"------")</f>
        <v>Kurka Matěj</v>
      </c>
      <c r="E4" t="str">
        <f>IF(COUNTIF(seznam!$A$2:$A$129,B4)=1,VLOOKUP(B4,seznam!$A$2:$C$1293,2,FALSE),"------")</f>
        <v>Řezníček Filip</v>
      </c>
      <c r="F4" s="91" t="s">
        <v>64</v>
      </c>
      <c r="G4" s="91" t="s">
        <v>136</v>
      </c>
      <c r="H4" s="91" t="s">
        <v>21</v>
      </c>
      <c r="I4" s="91"/>
      <c r="K4">
        <v>2</v>
      </c>
    </row>
    <row r="5" spans="1:11" x14ac:dyDescent="0.2">
      <c r="A5">
        <f>'4x1-16'!AJ89</f>
        <v>33</v>
      </c>
      <c r="B5">
        <f>'4x1-16'!AK89</f>
        <v>30</v>
      </c>
      <c r="C5" s="113" t="str">
        <f>IF(COUNTIF(seznam!$A$2:$A$129,A5)=1,VLOOKUP(A5,seznam!$A$2:$C$129,2,FALSE),"------")</f>
        <v>Hasoňová Jana</v>
      </c>
      <c r="E5" t="str">
        <f>IF(COUNTIF(seznam!$A$2:$A$129,B5)=1,VLOOKUP(B5,seznam!$A$2:$C$1293,2,FALSE),"------")</f>
        <v>Adamová Adéla</v>
      </c>
      <c r="F5" s="91" t="s">
        <v>64</v>
      </c>
      <c r="G5" s="91" t="s">
        <v>136</v>
      </c>
      <c r="H5" s="91" t="s">
        <v>22</v>
      </c>
      <c r="I5" s="91"/>
      <c r="K5">
        <v>4</v>
      </c>
    </row>
    <row r="6" spans="1:11" x14ac:dyDescent="0.2">
      <c r="A6">
        <f>'4x1-16'!AJ90</f>
        <v>37</v>
      </c>
      <c r="B6">
        <f>'4x1-16'!AK90</f>
        <v>30</v>
      </c>
      <c r="C6" s="113" t="str">
        <f>IF(COUNTIF(seznam!$A$2:$A$129,A6)=1,VLOOKUP(A6,seznam!$A$2:$C$129,2,FALSE),"------")</f>
        <v>Řezníček Filip</v>
      </c>
      <c r="E6" t="str">
        <f>IF(COUNTIF(seznam!$A$2:$A$129,B6)=1,VLOOKUP(B6,seznam!$A$2:$C$1293,2,FALSE),"------")</f>
        <v>Adamová Adéla</v>
      </c>
      <c r="F6" s="91" t="s">
        <v>64</v>
      </c>
      <c r="G6" s="91" t="s">
        <v>136</v>
      </c>
      <c r="H6" s="91" t="s">
        <v>13</v>
      </c>
      <c r="I6" s="91"/>
      <c r="K6">
        <v>1</v>
      </c>
    </row>
    <row r="7" spans="1:11" x14ac:dyDescent="0.2">
      <c r="A7">
        <f>'4x1-16'!AJ91</f>
        <v>25</v>
      </c>
      <c r="B7">
        <f>'4x1-16'!AK91</f>
        <v>33</v>
      </c>
      <c r="C7" s="113" t="str">
        <f>IF(COUNTIF(seznam!$A$2:$A$129,A7)=1,VLOOKUP(A7,seznam!$A$2:$C$129,2,FALSE),"------")</f>
        <v>Kurka Matěj</v>
      </c>
      <c r="E7" t="str">
        <f>IF(COUNTIF(seznam!$A$2:$A$129,B7)=1,VLOOKUP(B7,seznam!$A$2:$C$1293,2,FALSE),"------")</f>
        <v>Hasoňová Jana</v>
      </c>
      <c r="F7" s="91" t="s">
        <v>64</v>
      </c>
      <c r="G7" s="91" t="s">
        <v>136</v>
      </c>
      <c r="H7" s="91" t="s">
        <v>14</v>
      </c>
      <c r="I7" s="91"/>
      <c r="K7">
        <v>4</v>
      </c>
    </row>
    <row r="8" spans="1:11" x14ac:dyDescent="0.2">
      <c r="A8">
        <f>'4x1-16'!AJ92</f>
        <v>33</v>
      </c>
      <c r="B8">
        <f>'4x1-16'!AK92</f>
        <v>37</v>
      </c>
      <c r="C8" s="113" t="str">
        <f>IF(COUNTIF(seznam!$A$2:$A$129,A8)=1,VLOOKUP(A8,seznam!$A$2:$C$129,2,FALSE),"------")</f>
        <v>Hasoňová Jana</v>
      </c>
      <c r="E8" t="str">
        <f>IF(COUNTIF(seznam!$A$2:$A$129,B8)=1,VLOOKUP(B8,seznam!$A$2:$C$1293,2,FALSE),"------")</f>
        <v>Řezníček Filip</v>
      </c>
      <c r="F8" s="91" t="s">
        <v>64</v>
      </c>
      <c r="G8" s="91" t="s">
        <v>136</v>
      </c>
      <c r="H8" s="91" t="s">
        <v>23</v>
      </c>
      <c r="I8" s="91"/>
      <c r="K8">
        <v>3</v>
      </c>
    </row>
    <row r="9" spans="1:11" x14ac:dyDescent="0.2">
      <c r="A9">
        <f>'4x1-16'!AJ93</f>
        <v>30</v>
      </c>
      <c r="B9">
        <f>'4x1-16'!AK93</f>
        <v>25</v>
      </c>
      <c r="C9" s="113" t="str">
        <f>IF(COUNTIF(seznam!$A$2:$A$129,A9)=1,VLOOKUP(A9,seznam!$A$2:$C$129,2,FALSE),"------")</f>
        <v>Adamová Adéla</v>
      </c>
      <c r="E9" t="str">
        <f>IF(COUNTIF(seznam!$A$2:$A$129,B9)=1,VLOOKUP(B9,seznam!$A$2:$C$1293,2,FALSE),"------")</f>
        <v>Kurka Matěj</v>
      </c>
      <c r="F9" s="91" t="s">
        <v>64</v>
      </c>
      <c r="G9" s="91" t="s">
        <v>136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'4x1-16'!AJ98</f>
        <v>26</v>
      </c>
      <c r="B14">
        <f>'4x1-16'!AK98</f>
        <v>39</v>
      </c>
      <c r="C14" s="113" t="str">
        <f>IF(COUNTIF(seznam!$A$2:$A$129,A14)=1,VLOOKUP(A14,seznam!$A$2:$C$129,2,FALSE),"------")</f>
        <v>Juráček Michal</v>
      </c>
      <c r="E14" t="str">
        <f>IF(COUNTIF(seznam!$A$2:$A$129,B14)=1,VLOOKUP(B14,seznam!$A$2:$C$1293,2,FALSE),"------")</f>
        <v>Stanek Peter</v>
      </c>
      <c r="F14" s="91" t="s">
        <v>65</v>
      </c>
      <c r="G14" s="91" t="s">
        <v>136</v>
      </c>
      <c r="H14" s="91" t="s">
        <v>21</v>
      </c>
      <c r="I14" s="91"/>
    </row>
    <row r="15" spans="1:11" x14ac:dyDescent="0.2">
      <c r="A15">
        <f>'4x1-16'!AJ99</f>
        <v>36</v>
      </c>
      <c r="B15">
        <f>'4x1-16'!AK99</f>
        <v>32</v>
      </c>
      <c r="C15" s="113" t="str">
        <f>IF(COUNTIF(seznam!$A$2:$A$129,A15)=1,VLOOKUP(A15,seznam!$A$2:$C$129,2,FALSE),"------")</f>
        <v>Pohanka Samuel</v>
      </c>
      <c r="E15" t="str">
        <f>IF(COUNTIF(seznam!$A$2:$A$129,B15)=1,VLOOKUP(B15,seznam!$A$2:$C$1293,2,FALSE),"------")</f>
        <v>Beneš Jan</v>
      </c>
      <c r="F15" s="91" t="s">
        <v>65</v>
      </c>
      <c r="G15" s="91" t="s">
        <v>136</v>
      </c>
      <c r="H15" s="91" t="s">
        <v>22</v>
      </c>
      <c r="I15" s="91"/>
    </row>
    <row r="16" spans="1:11" x14ac:dyDescent="0.2">
      <c r="A16">
        <f>'4x1-16'!AJ100</f>
        <v>39</v>
      </c>
      <c r="B16">
        <f>'4x1-16'!AK100</f>
        <v>32</v>
      </c>
      <c r="C16" s="113" t="str">
        <f>IF(COUNTIF(seznam!$A$2:$A$129,A16)=1,VLOOKUP(A16,seznam!$A$2:$C$129,2,FALSE),"------")</f>
        <v>Stanek Peter</v>
      </c>
      <c r="E16" t="str">
        <f>IF(COUNTIF(seznam!$A$2:$A$129,B16)=1,VLOOKUP(B16,seznam!$A$2:$C$1293,2,FALSE),"------")</f>
        <v>Beneš Jan</v>
      </c>
      <c r="F16" s="91" t="s">
        <v>65</v>
      </c>
      <c r="G16" s="91" t="s">
        <v>136</v>
      </c>
      <c r="H16" s="91" t="s">
        <v>13</v>
      </c>
      <c r="I16" s="91"/>
    </row>
    <row r="17" spans="1:9" x14ac:dyDescent="0.2">
      <c r="A17">
        <f>'4x1-16'!AJ101</f>
        <v>26</v>
      </c>
      <c r="B17">
        <f>'4x1-16'!AK101</f>
        <v>36</v>
      </c>
      <c r="C17" s="113" t="str">
        <f>IF(COUNTIF(seznam!$A$2:$A$129,A17)=1,VLOOKUP(A17,seznam!$A$2:$C$129,2,FALSE),"------")</f>
        <v>Juráček Michal</v>
      </c>
      <c r="E17" t="str">
        <f>IF(COUNTIF(seznam!$A$2:$A$129,B17)=1,VLOOKUP(B17,seznam!$A$2:$C$1293,2,FALSE),"------")</f>
        <v>Pohanka Samuel</v>
      </c>
      <c r="F17" s="91" t="s">
        <v>65</v>
      </c>
      <c r="G17" s="91" t="s">
        <v>136</v>
      </c>
      <c r="H17" s="91" t="s">
        <v>14</v>
      </c>
      <c r="I17" s="91"/>
    </row>
    <row r="18" spans="1:9" x14ac:dyDescent="0.2">
      <c r="A18">
        <f>'4x1-16'!AJ102</f>
        <v>36</v>
      </c>
      <c r="B18">
        <f>'4x1-16'!AK102</f>
        <v>39</v>
      </c>
      <c r="C18" s="113" t="str">
        <f>IF(COUNTIF(seznam!$A$2:$A$129,A18)=1,VLOOKUP(A18,seznam!$A$2:$C$129,2,FALSE),"------")</f>
        <v>Pohanka Samuel</v>
      </c>
      <c r="E18" t="str">
        <f>IF(COUNTIF(seznam!$A$2:$A$129,B18)=1,VLOOKUP(B18,seznam!$A$2:$C$1293,2,FALSE),"------")</f>
        <v>Stanek Peter</v>
      </c>
      <c r="F18" s="91" t="s">
        <v>65</v>
      </c>
      <c r="G18" s="91" t="s">
        <v>136</v>
      </c>
      <c r="H18" s="91" t="s">
        <v>23</v>
      </c>
      <c r="I18" s="91"/>
    </row>
    <row r="19" spans="1:9" x14ac:dyDescent="0.2">
      <c r="A19">
        <f>'4x1-16'!AJ103</f>
        <v>32</v>
      </c>
      <c r="B19">
        <f>'4x1-16'!AK103</f>
        <v>26</v>
      </c>
      <c r="C19" s="113" t="str">
        <f>IF(COUNTIF(seznam!$A$2:$A$129,A19)=1,VLOOKUP(A19,seznam!$A$2:$C$129,2,FALSE),"------")</f>
        <v>Beneš Jan</v>
      </c>
      <c r="E19" t="str">
        <f>IF(COUNTIF(seznam!$A$2:$A$129,B19)=1,VLOOKUP(B19,seznam!$A$2:$C$1293,2,FALSE),"------")</f>
        <v>Juráček Michal</v>
      </c>
      <c r="F19" s="91" t="s">
        <v>65</v>
      </c>
      <c r="G19" s="91" t="s">
        <v>136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'4x1-16'!AJ108</f>
        <v>27</v>
      </c>
      <c r="B24">
        <f>'4x1-16'!AK108</f>
        <v>38</v>
      </c>
      <c r="C24" s="113" t="str">
        <f>IF(COUNTIF(seznam!$A$2:$A$129,A24)=1,VLOOKUP(A24,seznam!$A$2:$C$129,2,FALSE),"------")</f>
        <v>Šnábl Josef</v>
      </c>
      <c r="E24" t="str">
        <f>IF(COUNTIF(seznam!$A$2:$A$129,B24)=1,VLOOKUP(B24,seznam!$A$2:$C$1293,2,FALSE),"------")</f>
        <v>Solfronková Ema</v>
      </c>
      <c r="F24" s="91" t="s">
        <v>66</v>
      </c>
      <c r="G24" s="91" t="s">
        <v>136</v>
      </c>
      <c r="H24" s="91" t="s">
        <v>21</v>
      </c>
      <c r="I24" s="91"/>
    </row>
    <row r="25" spans="1:9" x14ac:dyDescent="0.2">
      <c r="A25">
        <f>'4x1-16'!AJ109</f>
        <v>35</v>
      </c>
      <c r="B25">
        <f>'4x1-16'!AK109</f>
        <v>29</v>
      </c>
      <c r="C25" s="113" t="str">
        <f>IF(COUNTIF(seznam!$A$2:$A$129,A25)=1,VLOOKUP(A25,seznam!$A$2:$C$129,2,FALSE),"------")</f>
        <v>Mráz Eduard</v>
      </c>
      <c r="E25" t="str">
        <f>IF(COUNTIF(seznam!$A$2:$A$129,B25)=1,VLOOKUP(B25,seznam!$A$2:$C$1293,2,FALSE),"------")</f>
        <v>Kovanič Martin</v>
      </c>
      <c r="F25" s="91" t="s">
        <v>66</v>
      </c>
      <c r="G25" s="91" t="s">
        <v>136</v>
      </c>
      <c r="H25" s="91" t="s">
        <v>22</v>
      </c>
      <c r="I25" s="91"/>
    </row>
    <row r="26" spans="1:9" x14ac:dyDescent="0.2">
      <c r="A26">
        <f>'4x1-16'!AJ110</f>
        <v>38</v>
      </c>
      <c r="B26">
        <f>'4x1-16'!AK110</f>
        <v>29</v>
      </c>
      <c r="C26" s="113" t="str">
        <f>IF(COUNTIF(seznam!$A$2:$A$129,A26)=1,VLOOKUP(A26,seznam!$A$2:$C$129,2,FALSE),"------")</f>
        <v>Solfronková Ema</v>
      </c>
      <c r="E26" t="str">
        <f>IF(COUNTIF(seznam!$A$2:$A$129,B26)=1,VLOOKUP(B26,seznam!$A$2:$C$1293,2,FALSE),"------")</f>
        <v>Kovanič Martin</v>
      </c>
      <c r="F26" s="91" t="s">
        <v>66</v>
      </c>
      <c r="G26" s="91" t="s">
        <v>136</v>
      </c>
      <c r="H26" s="91" t="s">
        <v>13</v>
      </c>
      <c r="I26" s="91"/>
    </row>
    <row r="27" spans="1:9" x14ac:dyDescent="0.2">
      <c r="A27">
        <f>'4x1-16'!AJ111</f>
        <v>27</v>
      </c>
      <c r="B27">
        <f>'4x1-16'!AK111</f>
        <v>35</v>
      </c>
      <c r="C27" s="113" t="str">
        <f>IF(COUNTIF(seznam!$A$2:$A$129,A27)=1,VLOOKUP(A27,seznam!$A$2:$C$129,2,FALSE),"------")</f>
        <v>Šnábl Josef</v>
      </c>
      <c r="E27" t="str">
        <f>IF(COUNTIF(seznam!$A$2:$A$129,B27)=1,VLOOKUP(B27,seznam!$A$2:$C$1293,2,FALSE),"------")</f>
        <v>Mráz Eduard</v>
      </c>
      <c r="F27" s="91" t="s">
        <v>66</v>
      </c>
      <c r="G27" s="91" t="s">
        <v>136</v>
      </c>
      <c r="H27" s="91" t="s">
        <v>14</v>
      </c>
      <c r="I27" s="91"/>
    </row>
    <row r="28" spans="1:9" x14ac:dyDescent="0.2">
      <c r="A28">
        <f>'4x1-16'!AJ112</f>
        <v>35</v>
      </c>
      <c r="B28">
        <f>'4x1-16'!AK112</f>
        <v>38</v>
      </c>
      <c r="C28" s="113" t="str">
        <f>IF(COUNTIF(seznam!$A$2:$A$129,A28)=1,VLOOKUP(A28,seznam!$A$2:$C$129,2,FALSE),"------")</f>
        <v>Mráz Eduard</v>
      </c>
      <c r="E28" t="str">
        <f>IF(COUNTIF(seznam!$A$2:$A$129,B28)=1,VLOOKUP(B28,seznam!$A$2:$C$1293,2,FALSE),"------")</f>
        <v>Solfronková Ema</v>
      </c>
      <c r="F28" s="91" t="s">
        <v>66</v>
      </c>
      <c r="G28" s="91" t="s">
        <v>136</v>
      </c>
      <c r="H28" s="91" t="s">
        <v>23</v>
      </c>
      <c r="I28" s="91"/>
    </row>
    <row r="29" spans="1:9" x14ac:dyDescent="0.2">
      <c r="A29">
        <f>'4x1-16'!AJ113</f>
        <v>29</v>
      </c>
      <c r="B29">
        <f>'4x1-16'!AK113</f>
        <v>27</v>
      </c>
      <c r="C29" s="113" t="str">
        <f>IF(COUNTIF(seznam!$A$2:$A$129,A29)=1,VLOOKUP(A29,seznam!$A$2:$C$129,2,FALSE),"------")</f>
        <v>Kovanič Martin</v>
      </c>
      <c r="E29" t="str">
        <f>IF(COUNTIF(seznam!$A$2:$A$129,B29)=1,VLOOKUP(B29,seznam!$A$2:$C$1293,2,FALSE),"------")</f>
        <v>Šnábl Josef</v>
      </c>
      <c r="F29" s="91" t="s">
        <v>66</v>
      </c>
      <c r="G29" s="91" t="s">
        <v>136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'4x1-16'!AJ118</f>
        <v>28</v>
      </c>
      <c r="B34">
        <f>'4x1-16'!AK118</f>
        <v>40</v>
      </c>
      <c r="C34" s="113" t="str">
        <f>IF(COUNTIF(seznam!$A$2:$A$129,A34)=1,VLOOKUP(A34,seznam!$A$2:$C$129,2,FALSE),"------")</f>
        <v>Kramář Matěj</v>
      </c>
      <c r="E34" t="str">
        <f>IF(COUNTIF(seznam!$A$2:$A$129,B34)=1,VLOOKUP(B34,seznam!$A$2:$C$1293,2,FALSE),"------")</f>
        <v>Žilková Elen</v>
      </c>
      <c r="F34" s="91" t="s">
        <v>78</v>
      </c>
      <c r="G34" s="91" t="s">
        <v>136</v>
      </c>
      <c r="H34" s="91" t="s">
        <v>21</v>
      </c>
      <c r="I34" s="91"/>
    </row>
    <row r="35" spans="1:9" x14ac:dyDescent="0.2">
      <c r="A35">
        <f>'4x1-16'!AJ119</f>
        <v>34</v>
      </c>
      <c r="B35">
        <f>'4x1-16'!AK119</f>
        <v>31</v>
      </c>
      <c r="C35" s="113" t="str">
        <f>IF(COUNTIF(seznam!$A$2:$A$129,A35)=1,VLOOKUP(A35,seznam!$A$2:$C$129,2,FALSE),"------")</f>
        <v>Maradová Eliška</v>
      </c>
      <c r="E35" t="str">
        <f>IF(COUNTIF(seznam!$A$2:$A$129,B35)=1,VLOOKUP(B35,seznam!$A$2:$C$1293,2,FALSE),"------")</f>
        <v>Šimon Matěj</v>
      </c>
      <c r="F35" s="91" t="s">
        <v>78</v>
      </c>
      <c r="G35" s="91" t="s">
        <v>136</v>
      </c>
      <c r="H35" s="91" t="s">
        <v>22</v>
      </c>
      <c r="I35" s="91"/>
    </row>
    <row r="36" spans="1:9" x14ac:dyDescent="0.2">
      <c r="A36">
        <f>'4x1-16'!AJ120</f>
        <v>40</v>
      </c>
      <c r="B36">
        <f>'4x1-16'!AK120</f>
        <v>31</v>
      </c>
      <c r="C36" s="113" t="str">
        <f>IF(COUNTIF(seznam!$A$2:$A$129,A36)=1,VLOOKUP(A36,seznam!$A$2:$C$129,2,FALSE),"------")</f>
        <v>Žilková Elen</v>
      </c>
      <c r="E36" t="str">
        <f>IF(COUNTIF(seznam!$A$2:$A$129,B36)=1,VLOOKUP(B36,seznam!$A$2:$C$1293,2,FALSE),"------")</f>
        <v>Šimon Matěj</v>
      </c>
      <c r="F36" s="91" t="s">
        <v>78</v>
      </c>
      <c r="G36" s="91" t="s">
        <v>136</v>
      </c>
      <c r="H36" s="91" t="s">
        <v>13</v>
      </c>
      <c r="I36" s="91"/>
    </row>
    <row r="37" spans="1:9" x14ac:dyDescent="0.2">
      <c r="A37">
        <f>'4x1-16'!AJ121</f>
        <v>28</v>
      </c>
      <c r="B37">
        <f>'4x1-16'!AK121</f>
        <v>34</v>
      </c>
      <c r="C37" s="113" t="str">
        <f>IF(COUNTIF(seznam!$A$2:$A$129,A37)=1,VLOOKUP(A37,seznam!$A$2:$C$129,2,FALSE),"------")</f>
        <v>Kramář Matěj</v>
      </c>
      <c r="E37" t="str">
        <f>IF(COUNTIF(seznam!$A$2:$A$129,B37)=1,VLOOKUP(B37,seznam!$A$2:$C$1293,2,FALSE),"------")</f>
        <v>Maradová Eliška</v>
      </c>
      <c r="F37" s="91" t="s">
        <v>78</v>
      </c>
      <c r="G37" s="91" t="s">
        <v>136</v>
      </c>
      <c r="H37" s="91" t="s">
        <v>14</v>
      </c>
      <c r="I37" s="91"/>
    </row>
    <row r="38" spans="1:9" x14ac:dyDescent="0.2">
      <c r="A38">
        <f>'4x1-16'!AJ122</f>
        <v>34</v>
      </c>
      <c r="B38">
        <f>'4x1-16'!AK122</f>
        <v>40</v>
      </c>
      <c r="C38" s="113" t="str">
        <f>IF(COUNTIF(seznam!$A$2:$A$129,A38)=1,VLOOKUP(A38,seznam!$A$2:$C$129,2,FALSE),"------")</f>
        <v>Maradová Eliška</v>
      </c>
      <c r="E38" t="str">
        <f>IF(COUNTIF(seznam!$A$2:$A$129,B38)=1,VLOOKUP(B38,seznam!$A$2:$C$1293,2,FALSE),"------")</f>
        <v>Žilková Elen</v>
      </c>
      <c r="F38" s="91" t="s">
        <v>78</v>
      </c>
      <c r="G38" s="91" t="s">
        <v>136</v>
      </c>
      <c r="H38" s="91" t="s">
        <v>23</v>
      </c>
      <c r="I38" s="91"/>
    </row>
    <row r="39" spans="1:9" x14ac:dyDescent="0.2">
      <c r="A39">
        <f>'4x1-16'!AJ123</f>
        <v>31</v>
      </c>
      <c r="B39">
        <f>'4x1-16'!AK123</f>
        <v>28</v>
      </c>
      <c r="C39" s="113" t="str">
        <f>IF(COUNTIF(seznam!$A$2:$A$129,A39)=1,VLOOKUP(A39,seznam!$A$2:$C$129,2,FALSE),"------")</f>
        <v>Šimon Matěj</v>
      </c>
      <c r="E39" t="str">
        <f>IF(COUNTIF(seznam!$A$2:$A$129,B39)=1,VLOOKUP(B39,seznam!$A$2:$C$1293,2,FALSE),"------")</f>
        <v>Kramář Matěj</v>
      </c>
      <c r="F39" s="91" t="s">
        <v>78</v>
      </c>
      <c r="G39" s="91" t="s">
        <v>136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9"/>
  <sheetViews>
    <sheetView workbookViewId="0">
      <selection activeCell="G34" sqref="G34:G3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47" t="s">
        <v>15</v>
      </c>
      <c r="B1" s="247"/>
      <c r="C1" s="34" t="s">
        <v>112</v>
      </c>
    </row>
    <row r="3" spans="1:11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">
      <c r="A4">
        <f>'4x1-16'!AJ130</f>
        <v>0</v>
      </c>
      <c r="B4">
        <f>'4x1-16'!AK130</f>
        <v>0</v>
      </c>
      <c r="C4" s="113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91" t="s">
        <v>79</v>
      </c>
      <c r="G4" s="91" t="s">
        <v>136</v>
      </c>
      <c r="H4" s="91" t="s">
        <v>21</v>
      </c>
      <c r="I4" s="91"/>
      <c r="K4">
        <v>2</v>
      </c>
    </row>
    <row r="5" spans="1:11" x14ac:dyDescent="0.2">
      <c r="A5">
        <f>'4x1-16'!AJ131</f>
        <v>0</v>
      </c>
      <c r="B5">
        <f>'4x1-16'!AK131</f>
        <v>0</v>
      </c>
      <c r="C5" s="113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91" t="s">
        <v>79</v>
      </c>
      <c r="G5" s="91" t="s">
        <v>136</v>
      </c>
      <c r="H5" s="91" t="s">
        <v>22</v>
      </c>
      <c r="I5" s="91"/>
      <c r="K5">
        <v>4</v>
      </c>
    </row>
    <row r="6" spans="1:11" x14ac:dyDescent="0.2">
      <c r="A6">
        <f>'4x1-16'!AJ132</f>
        <v>0</v>
      </c>
      <c r="B6">
        <f>'4x1-16'!AK132</f>
        <v>0</v>
      </c>
      <c r="C6" s="113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91" t="s">
        <v>79</v>
      </c>
      <c r="G6" s="91" t="s">
        <v>136</v>
      </c>
      <c r="H6" s="91" t="s">
        <v>13</v>
      </c>
      <c r="I6" s="91"/>
      <c r="K6">
        <v>1</v>
      </c>
    </row>
    <row r="7" spans="1:11" x14ac:dyDescent="0.2">
      <c r="A7">
        <f>'4x1-16'!AJ133</f>
        <v>0</v>
      </c>
      <c r="B7">
        <f>'4x1-16'!AK133</f>
        <v>0</v>
      </c>
      <c r="C7" s="113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91" t="s">
        <v>79</v>
      </c>
      <c r="G7" s="91" t="s">
        <v>136</v>
      </c>
      <c r="H7" s="91" t="s">
        <v>14</v>
      </c>
      <c r="I7" s="91"/>
      <c r="K7">
        <v>4</v>
      </c>
    </row>
    <row r="8" spans="1:11" x14ac:dyDescent="0.2">
      <c r="A8">
        <f>'4x1-16'!AJ134</f>
        <v>0</v>
      </c>
      <c r="B8">
        <f>'4x1-16'!AK134</f>
        <v>0</v>
      </c>
      <c r="C8" s="113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91" t="s">
        <v>79</v>
      </c>
      <c r="G8" s="91" t="s">
        <v>136</v>
      </c>
      <c r="H8" s="91" t="s">
        <v>23</v>
      </c>
      <c r="I8" s="91"/>
      <c r="K8">
        <v>3</v>
      </c>
    </row>
    <row r="9" spans="1:11" x14ac:dyDescent="0.2">
      <c r="A9">
        <f>'4x1-16'!AJ135</f>
        <v>0</v>
      </c>
      <c r="B9">
        <f>'4x1-16'!AK135</f>
        <v>0</v>
      </c>
      <c r="C9" s="113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91" t="s">
        <v>79</v>
      </c>
      <c r="G9" s="91" t="s">
        <v>136</v>
      </c>
      <c r="H9" s="91" t="s">
        <v>24</v>
      </c>
      <c r="I9" s="91"/>
      <c r="K9">
        <v>2</v>
      </c>
    </row>
    <row r="10" spans="1:11" x14ac:dyDescent="0.2">
      <c r="A10"/>
      <c r="B10"/>
      <c r="C10" s="113"/>
      <c r="F10" s="91"/>
      <c r="G10" s="91"/>
      <c r="H10" s="91"/>
      <c r="I10" s="91"/>
    </row>
    <row r="11" spans="1:11" x14ac:dyDescent="0.2">
      <c r="A11"/>
      <c r="B11"/>
      <c r="C11" s="113"/>
      <c r="F11" s="91"/>
      <c r="G11" s="91"/>
      <c r="H11" s="91"/>
      <c r="I11" s="91"/>
    </row>
    <row r="13" spans="1:11" x14ac:dyDescent="0.2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>
        <f>'4x1-16'!AJ140</f>
        <v>0</v>
      </c>
      <c r="B14">
        <f>'4x1-16'!AK140</f>
        <v>0</v>
      </c>
      <c r="C14" s="113" t="str">
        <f>IF(COUNTIF(seznam!$A$2:$A$129,A14)=1,VLOOKUP(A14,seznam!$A$2:$C$129,2,FALSE),"------")</f>
        <v>------</v>
      </c>
      <c r="E14" t="str">
        <f>IF(COUNTIF(seznam!$A$2:$A$129,B14)=1,VLOOKUP(B14,seznam!$A$2:$C$1293,2,FALSE),"------")</f>
        <v>------</v>
      </c>
      <c r="F14" s="91" t="s">
        <v>80</v>
      </c>
      <c r="G14" s="91" t="s">
        <v>136</v>
      </c>
      <c r="H14" s="91" t="s">
        <v>21</v>
      </c>
      <c r="I14" s="91"/>
    </row>
    <row r="15" spans="1:11" x14ac:dyDescent="0.2">
      <c r="A15">
        <f>'4x1-16'!AJ141</f>
        <v>0</v>
      </c>
      <c r="B15">
        <f>'4x1-16'!AK141</f>
        <v>0</v>
      </c>
      <c r="C15" s="113" t="str">
        <f>IF(COUNTIF(seznam!$A$2:$A$129,A15)=1,VLOOKUP(A15,seznam!$A$2:$C$129,2,FALSE),"------")</f>
        <v>------</v>
      </c>
      <c r="E15" t="str">
        <f>IF(COUNTIF(seznam!$A$2:$A$129,B15)=1,VLOOKUP(B15,seznam!$A$2:$C$1293,2,FALSE),"------")</f>
        <v>------</v>
      </c>
      <c r="F15" s="91" t="s">
        <v>80</v>
      </c>
      <c r="G15" s="91" t="s">
        <v>136</v>
      </c>
      <c r="H15" s="91" t="s">
        <v>22</v>
      </c>
      <c r="I15" s="91"/>
    </row>
    <row r="16" spans="1:11" x14ac:dyDescent="0.2">
      <c r="A16">
        <f>'4x1-16'!AJ142</f>
        <v>0</v>
      </c>
      <c r="B16">
        <f>'4x1-16'!AK142</f>
        <v>0</v>
      </c>
      <c r="C16" s="113" t="str">
        <f>IF(COUNTIF(seznam!$A$2:$A$129,A16)=1,VLOOKUP(A16,seznam!$A$2:$C$129,2,FALSE),"------")</f>
        <v>------</v>
      </c>
      <c r="E16" t="str">
        <f>IF(COUNTIF(seznam!$A$2:$A$129,B16)=1,VLOOKUP(B16,seznam!$A$2:$C$1293,2,FALSE),"------")</f>
        <v>------</v>
      </c>
      <c r="F16" s="91" t="s">
        <v>80</v>
      </c>
      <c r="G16" s="91" t="s">
        <v>136</v>
      </c>
      <c r="H16" s="91" t="s">
        <v>13</v>
      </c>
      <c r="I16" s="91"/>
    </row>
    <row r="17" spans="1:9" x14ac:dyDescent="0.2">
      <c r="A17">
        <f>'4x1-16'!AJ143</f>
        <v>0</v>
      </c>
      <c r="B17">
        <f>'4x1-16'!AK143</f>
        <v>0</v>
      </c>
      <c r="C17" s="113" t="str">
        <f>IF(COUNTIF(seznam!$A$2:$A$129,A17)=1,VLOOKUP(A17,seznam!$A$2:$C$129,2,FALSE),"------")</f>
        <v>------</v>
      </c>
      <c r="E17" t="str">
        <f>IF(COUNTIF(seznam!$A$2:$A$129,B17)=1,VLOOKUP(B17,seznam!$A$2:$C$1293,2,FALSE),"------")</f>
        <v>------</v>
      </c>
      <c r="F17" s="91" t="s">
        <v>80</v>
      </c>
      <c r="G17" s="91" t="s">
        <v>136</v>
      </c>
      <c r="H17" s="91" t="s">
        <v>14</v>
      </c>
      <c r="I17" s="91"/>
    </row>
    <row r="18" spans="1:9" x14ac:dyDescent="0.2">
      <c r="A18">
        <f>'4x1-16'!AJ144</f>
        <v>0</v>
      </c>
      <c r="B18">
        <f>'4x1-16'!AK144</f>
        <v>0</v>
      </c>
      <c r="C18" s="113" t="str">
        <f>IF(COUNTIF(seznam!$A$2:$A$129,A18)=1,VLOOKUP(A18,seznam!$A$2:$C$129,2,FALSE),"------")</f>
        <v>------</v>
      </c>
      <c r="E18" t="str">
        <f>IF(COUNTIF(seznam!$A$2:$A$129,B18)=1,VLOOKUP(B18,seznam!$A$2:$C$1293,2,FALSE),"------")</f>
        <v>------</v>
      </c>
      <c r="F18" s="91" t="s">
        <v>80</v>
      </c>
      <c r="G18" s="91" t="s">
        <v>136</v>
      </c>
      <c r="H18" s="91" t="s">
        <v>23</v>
      </c>
      <c r="I18" s="91"/>
    </row>
    <row r="19" spans="1:9" x14ac:dyDescent="0.2">
      <c r="A19">
        <f>'4x1-16'!AJ145</f>
        <v>0</v>
      </c>
      <c r="B19">
        <f>'4x1-16'!AK145</f>
        <v>0</v>
      </c>
      <c r="C19" s="113" t="str">
        <f>IF(COUNTIF(seznam!$A$2:$A$129,A19)=1,VLOOKUP(A19,seznam!$A$2:$C$129,2,FALSE),"------")</f>
        <v>------</v>
      </c>
      <c r="E19" t="str">
        <f>IF(COUNTIF(seznam!$A$2:$A$129,B19)=1,VLOOKUP(B19,seznam!$A$2:$C$1293,2,FALSE),"------")</f>
        <v>------</v>
      </c>
      <c r="F19" s="91" t="s">
        <v>80</v>
      </c>
      <c r="G19" s="91" t="s">
        <v>136</v>
      </c>
      <c r="H19" s="91" t="s">
        <v>24</v>
      </c>
      <c r="I19" s="91"/>
    </row>
    <row r="23" spans="1:9" x14ac:dyDescent="0.2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>
        <f>'4x1-16'!AJ150</f>
        <v>0</v>
      </c>
      <c r="B24">
        <f>'4x1-16'!AK150</f>
        <v>0</v>
      </c>
      <c r="C24" s="113" t="str">
        <f>IF(COUNTIF(seznam!$A$2:$A$129,A24)=1,VLOOKUP(A24,seznam!$A$2:$C$129,2,FALSE),"------")</f>
        <v>------</v>
      </c>
      <c r="E24" t="str">
        <f>IF(COUNTIF(seznam!$A$2:$A$129,B24)=1,VLOOKUP(B24,seznam!$A$2:$C$1293,2,FALSE),"------")</f>
        <v>------</v>
      </c>
      <c r="F24" s="91" t="s">
        <v>81</v>
      </c>
      <c r="G24" s="91" t="s">
        <v>136</v>
      </c>
      <c r="H24" s="91" t="s">
        <v>21</v>
      </c>
      <c r="I24" s="91"/>
    </row>
    <row r="25" spans="1:9" x14ac:dyDescent="0.2">
      <c r="A25">
        <f>'4x1-16'!AJ151</f>
        <v>0</v>
      </c>
      <c r="B25">
        <f>'4x1-16'!AK151</f>
        <v>0</v>
      </c>
      <c r="C25" s="113" t="str">
        <f>IF(COUNTIF(seznam!$A$2:$A$129,A25)=1,VLOOKUP(A25,seznam!$A$2:$C$129,2,FALSE),"------")</f>
        <v>------</v>
      </c>
      <c r="E25" t="str">
        <f>IF(COUNTIF(seznam!$A$2:$A$129,B25)=1,VLOOKUP(B25,seznam!$A$2:$C$1293,2,FALSE),"------")</f>
        <v>------</v>
      </c>
      <c r="F25" s="91" t="s">
        <v>81</v>
      </c>
      <c r="G25" s="91" t="s">
        <v>136</v>
      </c>
      <c r="H25" s="91" t="s">
        <v>22</v>
      </c>
      <c r="I25" s="91"/>
    </row>
    <row r="26" spans="1:9" x14ac:dyDescent="0.2">
      <c r="A26">
        <f>'4x1-16'!AJ152</f>
        <v>0</v>
      </c>
      <c r="B26">
        <f>'4x1-16'!AK152</f>
        <v>0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------</v>
      </c>
      <c r="F26" s="91" t="s">
        <v>81</v>
      </c>
      <c r="G26" s="91" t="s">
        <v>136</v>
      </c>
      <c r="H26" s="91" t="s">
        <v>13</v>
      </c>
      <c r="I26" s="91"/>
    </row>
    <row r="27" spans="1:9" x14ac:dyDescent="0.2">
      <c r="A27">
        <f>'4x1-16'!AJ153</f>
        <v>0</v>
      </c>
      <c r="B27">
        <f>'4x1-16'!AK153</f>
        <v>0</v>
      </c>
      <c r="C27" s="113" t="str">
        <f>IF(COUNTIF(seznam!$A$2:$A$129,A27)=1,VLOOKUP(A27,seznam!$A$2:$C$129,2,FALSE),"------")</f>
        <v>------</v>
      </c>
      <c r="E27" t="str">
        <f>IF(COUNTIF(seznam!$A$2:$A$129,B27)=1,VLOOKUP(B27,seznam!$A$2:$C$1293,2,FALSE),"------")</f>
        <v>------</v>
      </c>
      <c r="F27" s="91" t="s">
        <v>81</v>
      </c>
      <c r="G27" s="91" t="s">
        <v>136</v>
      </c>
      <c r="H27" s="91" t="s">
        <v>14</v>
      </c>
      <c r="I27" s="91"/>
    </row>
    <row r="28" spans="1:9" x14ac:dyDescent="0.2">
      <c r="A28">
        <f>'4x1-16'!AJ154</f>
        <v>0</v>
      </c>
      <c r="B28">
        <f>'4x1-16'!AK154</f>
        <v>0</v>
      </c>
      <c r="C28" s="113" t="str">
        <f>IF(COUNTIF(seznam!$A$2:$A$129,A28)=1,VLOOKUP(A28,seznam!$A$2:$C$129,2,FALSE),"------")</f>
        <v>------</v>
      </c>
      <c r="E28" t="str">
        <f>IF(COUNTIF(seznam!$A$2:$A$129,B28)=1,VLOOKUP(B28,seznam!$A$2:$C$1293,2,FALSE),"------")</f>
        <v>------</v>
      </c>
      <c r="F28" s="91" t="s">
        <v>81</v>
      </c>
      <c r="G28" s="91" t="s">
        <v>136</v>
      </c>
      <c r="H28" s="91" t="s">
        <v>23</v>
      </c>
      <c r="I28" s="91"/>
    </row>
    <row r="29" spans="1:9" x14ac:dyDescent="0.2">
      <c r="A29">
        <f>'4x1-16'!AJ155</f>
        <v>0</v>
      </c>
      <c r="B29">
        <f>'4x1-16'!AK155</f>
        <v>0</v>
      </c>
      <c r="C29" s="113" t="str">
        <f>IF(COUNTIF(seznam!$A$2:$A$129,A29)=1,VLOOKUP(A29,seznam!$A$2:$C$129,2,FALSE),"------")</f>
        <v>------</v>
      </c>
      <c r="E29" t="str">
        <f>IF(COUNTIF(seznam!$A$2:$A$129,B29)=1,VLOOKUP(B29,seznam!$A$2:$C$1293,2,FALSE),"------")</f>
        <v>------</v>
      </c>
      <c r="F29" s="91" t="s">
        <v>81</v>
      </c>
      <c r="G29" s="91" t="s">
        <v>136</v>
      </c>
      <c r="H29" s="91" t="s">
        <v>24</v>
      </c>
      <c r="I29" s="91"/>
    </row>
    <row r="33" spans="1:9" x14ac:dyDescent="0.2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>
        <f>'4x1-16'!AJ160</f>
        <v>0</v>
      </c>
      <c r="B34">
        <f>'4x1-16'!AK160</f>
        <v>0</v>
      </c>
      <c r="C34" s="113" t="str">
        <f>IF(COUNTIF(seznam!$A$2:$A$129,A34)=1,VLOOKUP(A34,seznam!$A$2:$C$129,2,FALSE),"------")</f>
        <v>------</v>
      </c>
      <c r="E34" t="str">
        <f>IF(COUNTIF(seznam!$A$2:$A$129,B34)=1,VLOOKUP(B34,seznam!$A$2:$C$1293,2,FALSE),"------")</f>
        <v>------</v>
      </c>
      <c r="F34" s="91" t="s">
        <v>82</v>
      </c>
      <c r="G34" s="91" t="s">
        <v>136</v>
      </c>
      <c r="H34" s="91" t="s">
        <v>21</v>
      </c>
      <c r="I34" s="91"/>
    </row>
    <row r="35" spans="1:9" x14ac:dyDescent="0.2">
      <c r="A35">
        <f>'4x1-16'!AJ161</f>
        <v>0</v>
      </c>
      <c r="B35">
        <f>'4x1-16'!AK161</f>
        <v>0</v>
      </c>
      <c r="C35" s="113" t="str">
        <f>IF(COUNTIF(seznam!$A$2:$A$129,A35)=1,VLOOKUP(A35,seznam!$A$2:$C$129,2,FALSE),"------")</f>
        <v>------</v>
      </c>
      <c r="E35" t="str">
        <f>IF(COUNTIF(seznam!$A$2:$A$129,B35)=1,VLOOKUP(B35,seznam!$A$2:$C$1293,2,FALSE),"------")</f>
        <v>------</v>
      </c>
      <c r="F35" s="91" t="s">
        <v>82</v>
      </c>
      <c r="G35" s="91" t="s">
        <v>136</v>
      </c>
      <c r="H35" s="91" t="s">
        <v>22</v>
      </c>
      <c r="I35" s="91"/>
    </row>
    <row r="36" spans="1:9" x14ac:dyDescent="0.2">
      <c r="A36">
        <f>'4x1-16'!AJ162</f>
        <v>0</v>
      </c>
      <c r="B36">
        <f>'4x1-16'!AK162</f>
        <v>0</v>
      </c>
      <c r="C36" s="113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------</v>
      </c>
      <c r="F36" s="91" t="s">
        <v>82</v>
      </c>
      <c r="G36" s="91" t="s">
        <v>136</v>
      </c>
      <c r="H36" s="91" t="s">
        <v>13</v>
      </c>
      <c r="I36" s="91"/>
    </row>
    <row r="37" spans="1:9" x14ac:dyDescent="0.2">
      <c r="A37">
        <f>'4x1-16'!AJ163</f>
        <v>0</v>
      </c>
      <c r="B37">
        <f>'4x1-16'!AK163</f>
        <v>0</v>
      </c>
      <c r="C37" s="113" t="str">
        <f>IF(COUNTIF(seznam!$A$2:$A$129,A37)=1,VLOOKUP(A37,seznam!$A$2:$C$129,2,FALSE),"------")</f>
        <v>------</v>
      </c>
      <c r="E37" t="str">
        <f>IF(COUNTIF(seznam!$A$2:$A$129,B37)=1,VLOOKUP(B37,seznam!$A$2:$C$1293,2,FALSE),"------")</f>
        <v>------</v>
      </c>
      <c r="F37" s="91" t="s">
        <v>82</v>
      </c>
      <c r="G37" s="91" t="s">
        <v>136</v>
      </c>
      <c r="H37" s="91" t="s">
        <v>14</v>
      </c>
      <c r="I37" s="91"/>
    </row>
    <row r="38" spans="1:9" x14ac:dyDescent="0.2">
      <c r="A38">
        <f>'4x1-16'!AJ164</f>
        <v>0</v>
      </c>
      <c r="B38">
        <f>'4x1-16'!AK164</f>
        <v>0</v>
      </c>
      <c r="C38" s="113" t="str">
        <f>IF(COUNTIF(seznam!$A$2:$A$129,A38)=1,VLOOKUP(A38,seznam!$A$2:$C$129,2,FALSE),"------")</f>
        <v>------</v>
      </c>
      <c r="E38" t="str">
        <f>IF(COUNTIF(seznam!$A$2:$A$129,B38)=1,VLOOKUP(B38,seznam!$A$2:$C$1293,2,FALSE),"------")</f>
        <v>------</v>
      </c>
      <c r="F38" s="91" t="s">
        <v>82</v>
      </c>
      <c r="G38" s="91" t="s">
        <v>136</v>
      </c>
      <c r="H38" s="91" t="s">
        <v>23</v>
      </c>
      <c r="I38" s="91"/>
    </row>
    <row r="39" spans="1:9" x14ac:dyDescent="0.2">
      <c r="A39">
        <f>'4x1-16'!AJ165</f>
        <v>0</v>
      </c>
      <c r="B39">
        <f>'4x1-16'!AK165</f>
        <v>0</v>
      </c>
      <c r="C39" s="113" t="str">
        <f>IF(COUNTIF(seznam!$A$2:$A$129,A39)=1,VLOOKUP(A39,seznam!$A$2:$C$129,2,FALSE),"------")</f>
        <v>------</v>
      </c>
      <c r="E39" t="str">
        <f>IF(COUNTIF(seznam!$A$2:$A$129,B39)=1,VLOOKUP(B39,seznam!$A$2:$C$1293,2,FALSE),"------")</f>
        <v>------</v>
      </c>
      <c r="F39" s="91" t="s">
        <v>82</v>
      </c>
      <c r="G39" s="91" t="s">
        <v>136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83"/>
  <sheetViews>
    <sheetView topLeftCell="A70" workbookViewId="0">
      <selection activeCell="A8" sqref="A8:F8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4" t="str">
        <f>'zápis A-D'!C1</f>
        <v>BTM U11 Lednice</v>
      </c>
      <c r="B1" s="255"/>
      <c r="C1" s="255"/>
      <c r="D1" s="255"/>
      <c r="E1" s="255"/>
      <c r="F1" s="256"/>
      <c r="H1" s="254" t="str">
        <f>'zápis A-D'!C1</f>
        <v>BTM U11 Lednice</v>
      </c>
      <c r="I1" s="255"/>
      <c r="J1" s="255"/>
      <c r="K1" s="255"/>
      <c r="L1" s="255"/>
      <c r="M1" s="256"/>
    </row>
    <row r="2" spans="1:13" ht="36" customHeight="1" thickBot="1" x14ac:dyDescent="0.25">
      <c r="A2" s="257" t="str">
        <f>CONCATENATE(" ",'zápis A-D'!F4," ")</f>
        <v xml:space="preserve"> Turnaj A - Skupina A </v>
      </c>
      <c r="B2" s="258"/>
      <c r="C2" s="259"/>
      <c r="D2" s="93" t="str">
        <f>CONCATENATE(" ",'zápis A-D'!G4)</f>
        <v xml:space="preserve"> 21.9.2024</v>
      </c>
      <c r="E2" s="94" t="str">
        <f>CONCATENATE("zápas č. ",'zápis A-D'!H4)</f>
        <v>zápas č. 1</v>
      </c>
      <c r="F2" s="95" t="str">
        <f>CONCATENATE("stůl č. ",'zápis A-D'!I4)</f>
        <v xml:space="preserve">stůl č. </v>
      </c>
      <c r="H2" s="257" t="str">
        <f>CONCATENATE(" ",'zápis A-D'!F7," ")</f>
        <v xml:space="preserve"> Turnaj A - Skupina A </v>
      </c>
      <c r="I2" s="258"/>
      <c r="J2" s="259"/>
      <c r="K2" s="93" t="str">
        <f>CONCATENATE(" ",'zápis A-D'!G7)</f>
        <v xml:space="preserve"> 21.9.2024</v>
      </c>
      <c r="L2" s="94" t="str">
        <f>CONCATENATE("zápas č. ",'zápis A-D'!H7)</f>
        <v>zápas č. 4</v>
      </c>
      <c r="M2" s="95" t="str">
        <f>CONCATENATE("stůl č. ",'zápis A-D'!I7)</f>
        <v xml:space="preserve">stůl č. </v>
      </c>
    </row>
    <row r="3" spans="1:13" ht="36" customHeight="1" thickBot="1" x14ac:dyDescent="0.25">
      <c r="A3" s="260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Voráč Pavel   (KST Blansko)</v>
      </c>
      <c r="B3" s="261"/>
      <c r="C3" s="261"/>
      <c r="D3" s="260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Vranka Zachariáš   (KST FOSFA LVA)</v>
      </c>
      <c r="E3" s="261"/>
      <c r="F3" s="262"/>
      <c r="H3" s="260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Voráč Pavel   (KST Blansko)</v>
      </c>
      <c r="I3" s="261"/>
      <c r="J3" s="262"/>
      <c r="K3" s="260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Pantlík Daniel   (MK Řeznovice)</v>
      </c>
      <c r="L3" s="261"/>
      <c r="M3" s="262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8" t="str">
        <f>'zápis A-D'!C5</f>
        <v>Pantlík Daniel</v>
      </c>
      <c r="C6" s="249"/>
      <c r="D6" s="250" t="s">
        <v>32</v>
      </c>
      <c r="E6" s="226"/>
      <c r="F6" s="227"/>
      <c r="H6" s="148" t="s">
        <v>31</v>
      </c>
      <c r="I6" s="248" t="str">
        <f>'zápis A-D'!E4</f>
        <v>Vranka Zachariáš</v>
      </c>
      <c r="J6" s="249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54" t="str">
        <f>'zápis A-D'!C1</f>
        <v>BTM U11 Lednice</v>
      </c>
      <c r="B8" s="255"/>
      <c r="C8" s="255"/>
      <c r="D8" s="255"/>
      <c r="E8" s="255"/>
      <c r="F8" s="256"/>
      <c r="H8" s="254" t="str">
        <f>'zápis A-D'!C1</f>
        <v>BTM U11 Lednice</v>
      </c>
      <c r="I8" s="255"/>
      <c r="J8" s="255"/>
      <c r="K8" s="255"/>
      <c r="L8" s="255"/>
      <c r="M8" s="256"/>
    </row>
    <row r="9" spans="1:13" ht="36" customHeight="1" thickBot="1" x14ac:dyDescent="0.25">
      <c r="A9" s="257" t="str">
        <f>CONCATENATE(" ",'zápis A-D'!F5," ")</f>
        <v xml:space="preserve"> Turnaj A - Skupina A </v>
      </c>
      <c r="B9" s="258"/>
      <c r="C9" s="259"/>
      <c r="D9" s="93" t="str">
        <f>CONCATENATE(" ",'zápis A-D'!G5)</f>
        <v xml:space="preserve"> 21.9.2024</v>
      </c>
      <c r="E9" s="94" t="str">
        <f>CONCATENATE("zápas č. ",'zápis A-D'!H5)</f>
        <v>zápas č. 2</v>
      </c>
      <c r="F9" s="95" t="str">
        <f>CONCATENATE("stůl č. ",'zápis A-D'!I5)</f>
        <v xml:space="preserve">stůl č. </v>
      </c>
      <c r="H9" s="257" t="str">
        <f>CONCATENATE(" ",'zápis A-D'!F8," ")</f>
        <v xml:space="preserve"> Turnaj A - Skupina A </v>
      </c>
      <c r="I9" s="258"/>
      <c r="J9" s="259"/>
      <c r="K9" s="93" t="str">
        <f>CONCATENATE(" ",'zápis A-D'!G8)</f>
        <v xml:space="preserve"> 21.9.2024</v>
      </c>
      <c r="L9" s="94" t="str">
        <f>CONCATENATE("zápas č. ",'zápis A-D'!H8)</f>
        <v>zápas č. 5</v>
      </c>
      <c r="M9" s="95" t="str">
        <f>CONCATENATE("stůl č. ",'zápis A-D'!I8)</f>
        <v xml:space="preserve">stůl č. </v>
      </c>
    </row>
    <row r="10" spans="1:13" ht="36" customHeight="1" thickBot="1" x14ac:dyDescent="0.25">
      <c r="A10" s="260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Pantlík Daniel   (MK Řeznovice)</v>
      </c>
      <c r="B10" s="261"/>
      <c r="C10" s="262"/>
      <c r="D10" s="260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Svobodová Kristýna   (Jiskra Strážnice)</v>
      </c>
      <c r="E10" s="261"/>
      <c r="F10" s="262"/>
      <c r="H10" s="260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Pantlík Daniel   (MK Řeznovice)</v>
      </c>
      <c r="I10" s="261"/>
      <c r="J10" s="262"/>
      <c r="K10" s="260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Vranka Zachariáš   (KST FOSFA LVA)</v>
      </c>
      <c r="L10" s="261"/>
      <c r="M10" s="262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8" t="str">
        <f>'zápis A-D'!E4</f>
        <v>Vranka Zachariáš</v>
      </c>
      <c r="C13" s="249"/>
      <c r="D13" s="251" t="s">
        <v>32</v>
      </c>
      <c r="E13" s="252"/>
      <c r="F13" s="253"/>
      <c r="H13" s="148" t="s">
        <v>31</v>
      </c>
      <c r="I13" s="248" t="str">
        <f>'zápis A-D'!E5</f>
        <v>Svobodová Kristýna</v>
      </c>
      <c r="J13" s="249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54" t="str">
        <f>'zápis A-D'!C1</f>
        <v>BTM U11 Lednice</v>
      </c>
      <c r="B15" s="263"/>
      <c r="C15" s="263"/>
      <c r="D15" s="263"/>
      <c r="E15" s="263"/>
      <c r="F15" s="264"/>
      <c r="H15" s="254" t="str">
        <f>'zápis A-D'!C1</f>
        <v>BTM U11 Lednice</v>
      </c>
      <c r="I15" s="255"/>
      <c r="J15" s="255"/>
      <c r="K15" s="255"/>
      <c r="L15" s="255"/>
      <c r="M15" s="256"/>
    </row>
    <row r="16" spans="1:13" ht="36" customHeight="1" thickBot="1" x14ac:dyDescent="0.25">
      <c r="A16" s="257" t="str">
        <f>CONCATENATE(" ",'zápis A-D'!F6," ")</f>
        <v xml:space="preserve"> Turnaj A - Skupina A </v>
      </c>
      <c r="B16" s="258"/>
      <c r="C16" s="259"/>
      <c r="D16" s="93" t="str">
        <f>CONCATENATE(" ",'zápis A-D'!G6)</f>
        <v xml:space="preserve"> 21.9.2024</v>
      </c>
      <c r="E16" s="94" t="str">
        <f>CONCATENATE("zápas č. ",'zápis A-D'!H6)</f>
        <v>zápas č. 3</v>
      </c>
      <c r="F16" s="95" t="str">
        <f>CONCATENATE("stůl č. ",'zápis A-D'!I6)</f>
        <v xml:space="preserve">stůl č. </v>
      </c>
      <c r="H16" s="257" t="str">
        <f>CONCATENATE(" ",'zápis A-D'!F9," ")</f>
        <v xml:space="preserve"> Turnaj A - Skupina A </v>
      </c>
      <c r="I16" s="258"/>
      <c r="J16" s="259"/>
      <c r="K16" s="93" t="str">
        <f>CONCATENATE(" ",'zápis A-D'!G9)</f>
        <v xml:space="preserve"> 21.9.2024</v>
      </c>
      <c r="L16" s="94" t="str">
        <f>CONCATENATE("zápasč. ",'zápis A-D'!H9)</f>
        <v>zápasč. 6</v>
      </c>
      <c r="M16" s="95" t="str">
        <f>CONCATENATE("stůl č. ",'zápis A-D'!I9)</f>
        <v xml:space="preserve">stůl č. </v>
      </c>
    </row>
    <row r="17" spans="1:13" ht="36" customHeight="1" thickBot="1" x14ac:dyDescent="0.25">
      <c r="A17" s="260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Vranka Zachariáš   (KST FOSFA LVA)</v>
      </c>
      <c r="B17" s="261"/>
      <c r="C17" s="262"/>
      <c r="D17" s="260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Svobodová Kristýna   (Jiskra Strážnice)</v>
      </c>
      <c r="E17" s="261"/>
      <c r="F17" s="262"/>
      <c r="H17" s="260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Svobodová Kristýna   (Jiskra Strážnice)</v>
      </c>
      <c r="I17" s="261"/>
      <c r="J17" s="262"/>
      <c r="K17" s="260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Voráč Pavel   (KST Blansko)</v>
      </c>
      <c r="L17" s="261"/>
      <c r="M17" s="262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8" t="str">
        <f>'zápis A-D'!C4</f>
        <v>Voráč Pavel</v>
      </c>
      <c r="C20" s="249"/>
      <c r="D20" s="251" t="s">
        <v>32</v>
      </c>
      <c r="E20" s="252"/>
      <c r="F20" s="253"/>
      <c r="H20" s="148" t="s">
        <v>31</v>
      </c>
      <c r="I20" s="248" t="str">
        <f>'zápis A-D'!C5</f>
        <v>Pantlík Daniel</v>
      </c>
      <c r="J20" s="249"/>
      <c r="K20" s="251" t="s">
        <v>32</v>
      </c>
      <c r="L20" s="252"/>
      <c r="M20" s="253"/>
    </row>
    <row r="21" spans="1:13" ht="20.25" customHeight="1" thickBot="1" x14ac:dyDescent="0.25"/>
    <row r="22" spans="1:13" ht="36" customHeight="1" x14ac:dyDescent="0.2">
      <c r="A22" s="265" t="str">
        <f>'zápis A-D'!C1</f>
        <v>BTM U11 Lednice</v>
      </c>
      <c r="B22" s="266"/>
      <c r="C22" s="266"/>
      <c r="D22" s="266"/>
      <c r="E22" s="266"/>
      <c r="F22" s="267"/>
      <c r="H22" s="254" t="str">
        <f>'zápis A-D'!C1</f>
        <v>BTM U11 Lednice</v>
      </c>
      <c r="I22" s="255"/>
      <c r="J22" s="255"/>
      <c r="K22" s="255"/>
      <c r="L22" s="255"/>
      <c r="M22" s="256"/>
    </row>
    <row r="23" spans="1:13" ht="36" customHeight="1" thickBot="1" x14ac:dyDescent="0.25">
      <c r="A23" s="268" t="str">
        <f>'zápis A-D'!F14</f>
        <v>Turnaj A - skupina B</v>
      </c>
      <c r="B23" s="258"/>
      <c r="C23" s="259"/>
      <c r="D23" s="149" t="str">
        <f>'zápis A-D'!G14</f>
        <v>21.9.2024</v>
      </c>
      <c r="E23" s="94" t="str">
        <f>CONCATENATE("zápas č. ",'zápis A-D'!H14)</f>
        <v>zápas č. 1</v>
      </c>
      <c r="F23" s="95" t="str">
        <f>CONCATENATE("stůl č. ",'zápis A-D'!I14)</f>
        <v xml:space="preserve">stůl č. </v>
      </c>
      <c r="H23" s="269" t="str">
        <f>'zápis A-D'!F17</f>
        <v>Turnaj A - skupina B</v>
      </c>
      <c r="I23" s="270"/>
      <c r="J23" s="271"/>
      <c r="K23" s="149" t="str">
        <f>'zápis A-D'!G17</f>
        <v>20.9.2024</v>
      </c>
      <c r="L23" s="94" t="str">
        <f>CONCATENATE("zápas č. ",'zápis A-D'!H17)</f>
        <v>zápas č. 4</v>
      </c>
      <c r="M23" s="95" t="str">
        <f>CONCATENATE("stůl č. ",'zápis A-D'!I17)</f>
        <v xml:space="preserve">stůl č. </v>
      </c>
    </row>
    <row r="24" spans="1:13" ht="36" customHeight="1" thickBot="1" x14ac:dyDescent="0.25">
      <c r="A24" s="260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Kotásková Julie   (TJ Mikulčice)</v>
      </c>
      <c r="B24" s="261"/>
      <c r="C24" s="261"/>
      <c r="D24" s="260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Mikulčíková Michaela   (Sokol Vracov)</v>
      </c>
      <c r="E24" s="261"/>
      <c r="F24" s="262"/>
      <c r="H24" s="260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Kotásková Julie   (TJ Mikulčice)</v>
      </c>
      <c r="I24" s="261"/>
      <c r="J24" s="262"/>
      <c r="K24" s="260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Straková Adéla   (Vlast Ježov)</v>
      </c>
      <c r="L24" s="261"/>
      <c r="M24" s="262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8" t="str">
        <f>'zápis A-D'!C15</f>
        <v>Straková Adéla</v>
      </c>
      <c r="C27" s="249"/>
      <c r="D27" s="251" t="s">
        <v>32</v>
      </c>
      <c r="E27" s="252"/>
      <c r="F27" s="253"/>
      <c r="H27" s="148" t="s">
        <v>31</v>
      </c>
      <c r="I27" s="248" t="str">
        <f>'zápis A-D'!E14</f>
        <v>Mikulčíková Michaela</v>
      </c>
      <c r="J27" s="249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54" t="str">
        <f>'zápis A-D'!C1</f>
        <v>BTM U11 Lednice</v>
      </c>
      <c r="B29" s="255"/>
      <c r="C29" s="255"/>
      <c r="D29" s="255"/>
      <c r="E29" s="255"/>
      <c r="F29" s="256"/>
      <c r="H29" s="254" t="str">
        <f>'zápis A-D'!C1</f>
        <v>BTM U11 Lednice</v>
      </c>
      <c r="I29" s="255"/>
      <c r="J29" s="255"/>
      <c r="K29" s="255"/>
      <c r="L29" s="255"/>
      <c r="M29" s="256"/>
    </row>
    <row r="30" spans="1:13" ht="36" customHeight="1" thickBot="1" x14ac:dyDescent="0.25">
      <c r="A30" s="268" t="str">
        <f>'zápis A-D'!F15</f>
        <v>Turnaj A - skupina B</v>
      </c>
      <c r="B30" s="258"/>
      <c r="C30" s="259"/>
      <c r="D30" s="149" t="str">
        <f>'zápis A-D'!G15</f>
        <v>20.9.2024</v>
      </c>
      <c r="E30" s="94" t="str">
        <f>CONCATENATE("zápas č. ",'zápis A-D'!H15)</f>
        <v>zápas č. 2</v>
      </c>
      <c r="F30" s="95" t="str">
        <f>CONCATENATE("stůl č. ",'zápis A-D'!I15)</f>
        <v xml:space="preserve">stůl č. </v>
      </c>
      <c r="H30" s="268" t="str">
        <f>'zápis A-D'!F18</f>
        <v>Turnaj A - skupina B</v>
      </c>
      <c r="I30" s="258"/>
      <c r="J30" s="259"/>
      <c r="K30" s="149" t="str">
        <f>'zápis A-D'!G18</f>
        <v>20.9.2024</v>
      </c>
      <c r="L30" s="94" t="str">
        <f>CONCATENATE("zápas č. ",'zápis A-D'!H18)</f>
        <v>zápas č. 5</v>
      </c>
      <c r="M30" s="95" t="str">
        <f>CONCATENATE("stůl č. ",'zápis A-D'!I18)</f>
        <v xml:space="preserve">stůl č. </v>
      </c>
    </row>
    <row r="31" spans="1:13" ht="36" customHeight="1" thickBot="1" x14ac:dyDescent="0.25">
      <c r="A31" s="260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Straková Adéla   (Vlast Ježov)</v>
      </c>
      <c r="B31" s="261"/>
      <c r="C31" s="262"/>
      <c r="D31" s="260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Sýkora Šebestián   (KST FOSFA LVA)</v>
      </c>
      <c r="E31" s="261"/>
      <c r="F31" s="262"/>
      <c r="H31" s="260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Straková Adéla   (Vlast Ježov)</v>
      </c>
      <c r="I31" s="261"/>
      <c r="J31" s="262"/>
      <c r="K31" s="260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Mikulčíková Michaela   (Sokol Vracov)</v>
      </c>
      <c r="L31" s="261"/>
      <c r="M31" s="262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8" t="str">
        <f>'zápis A-D'!E14</f>
        <v>Mikulčíková Michaela</v>
      </c>
      <c r="C34" s="249"/>
      <c r="D34" s="251" t="s">
        <v>32</v>
      </c>
      <c r="E34" s="252"/>
      <c r="F34" s="253"/>
      <c r="H34" s="148" t="s">
        <v>31</v>
      </c>
      <c r="I34" s="248" t="str">
        <f>'zápis A-D'!E15</f>
        <v>Sýkora Šebestián</v>
      </c>
      <c r="J34" s="249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54" t="str">
        <f>'zápis A-D'!C1</f>
        <v>BTM U11 Lednice</v>
      </c>
      <c r="B36" s="255"/>
      <c r="C36" s="255"/>
      <c r="D36" s="255"/>
      <c r="E36" s="255"/>
      <c r="F36" s="256"/>
      <c r="H36" s="254" t="str">
        <f>'zápis A-D'!C1</f>
        <v>BTM U11 Lednice</v>
      </c>
      <c r="I36" s="255"/>
      <c r="J36" s="255"/>
      <c r="K36" s="255"/>
      <c r="L36" s="255"/>
      <c r="M36" s="256"/>
    </row>
    <row r="37" spans="1:13" ht="36" customHeight="1" thickBot="1" x14ac:dyDescent="0.25">
      <c r="A37" s="268" t="str">
        <f>'zápis A-D'!F16</f>
        <v>Turnaj A - skupina B</v>
      </c>
      <c r="B37" s="258"/>
      <c r="C37" s="259"/>
      <c r="D37" s="149" t="str">
        <f>'zápis A-D'!G16</f>
        <v>20.9.2024</v>
      </c>
      <c r="E37" s="94" t="str">
        <f>CONCATENATE("zápas č. ",'zápis A-D'!H16)</f>
        <v>zápas č. 3</v>
      </c>
      <c r="F37" s="95" t="str">
        <f>CONCATENATE("stůl č. ",'zápis A-D'!I16)</f>
        <v xml:space="preserve">stůl č. </v>
      </c>
      <c r="H37" s="268" t="str">
        <f>'zápis A-D'!F19</f>
        <v>Turnaj A - skupina B</v>
      </c>
      <c r="I37" s="258"/>
      <c r="J37" s="259"/>
      <c r="K37" s="149" t="str">
        <f>'zápis A-D'!G19</f>
        <v>20.9.2024</v>
      </c>
      <c r="L37" s="94" t="str">
        <f>CONCATENATE("zápas č. ",'zápis A-D'!H19)</f>
        <v>zápas č. 6</v>
      </c>
      <c r="M37" s="95" t="str">
        <f>CONCATENATE("stůl č. ",'zápis A-D'!I19)</f>
        <v xml:space="preserve">stůl č. </v>
      </c>
    </row>
    <row r="38" spans="1:13" ht="36" customHeight="1" thickBot="1" x14ac:dyDescent="0.25">
      <c r="A38" s="260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Mikulčíková Michaela   (Sokol Vracov)</v>
      </c>
      <c r="B38" s="261"/>
      <c r="C38" s="262"/>
      <c r="D38" s="260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Sýkora Šebestián   (KST FOSFA LVA)</v>
      </c>
      <c r="E38" s="261"/>
      <c r="F38" s="262"/>
      <c r="H38" s="260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Sýkora Šebestián   (KST FOSFA LVA)</v>
      </c>
      <c r="I38" s="261"/>
      <c r="J38" s="262"/>
      <c r="K38" s="260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Kotásková Julie   (TJ Mikulčice)</v>
      </c>
      <c r="L38" s="261"/>
      <c r="M38" s="262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8" t="str">
        <f>'zápis A-D'!C14</f>
        <v>Kotásková Julie</v>
      </c>
      <c r="C41" s="249"/>
      <c r="D41" s="251" t="s">
        <v>32</v>
      </c>
      <c r="E41" s="252"/>
      <c r="F41" s="253"/>
      <c r="H41" s="148" t="s">
        <v>31</v>
      </c>
      <c r="I41" s="248" t="str">
        <f>'zápis A-D'!C15</f>
        <v>Straková Adéla</v>
      </c>
      <c r="J41" s="249"/>
      <c r="K41" s="251" t="s">
        <v>32</v>
      </c>
      <c r="L41" s="252"/>
      <c r="M41" s="253"/>
    </row>
    <row r="42" spans="1:13" ht="20.25" customHeight="1" thickBot="1" x14ac:dyDescent="0.25"/>
    <row r="43" spans="1:13" ht="36" customHeight="1" x14ac:dyDescent="0.2">
      <c r="A43" s="265" t="str">
        <f>'zápis A-D'!C1</f>
        <v>BTM U11 Lednice</v>
      </c>
      <c r="B43" s="266"/>
      <c r="C43" s="266"/>
      <c r="D43" s="266"/>
      <c r="E43" s="266"/>
      <c r="F43" s="267"/>
      <c r="H43" s="254" t="str">
        <f>'zápis A-D'!C1</f>
        <v>BTM U11 Lednice</v>
      </c>
      <c r="I43" s="255"/>
      <c r="J43" s="255"/>
      <c r="K43" s="255"/>
      <c r="L43" s="255"/>
      <c r="M43" s="256"/>
    </row>
    <row r="44" spans="1:13" ht="36" customHeight="1" thickBot="1" x14ac:dyDescent="0.25">
      <c r="A44" s="268" t="str">
        <f>'zápis A-D'!F24</f>
        <v>Turnaj A - skupina C</v>
      </c>
      <c r="B44" s="258"/>
      <c r="C44" s="259"/>
      <c r="D44" s="149" t="str">
        <f>'zápis A-D'!G24</f>
        <v>21.9.2024</v>
      </c>
      <c r="E44" s="94" t="str">
        <f>CONCATENATE("zápas č. ",'zápis A-D'!H24)</f>
        <v>zápas č. 1</v>
      </c>
      <c r="F44" s="95" t="str">
        <f>CONCATENATE("stůl č. ",'zápis A-D'!I24)</f>
        <v xml:space="preserve">stůl č. </v>
      </c>
      <c r="H44" s="269" t="str">
        <f>'zápis A-D'!F27</f>
        <v>Turnaj A - skupina C</v>
      </c>
      <c r="I44" s="272"/>
      <c r="J44" s="273"/>
      <c r="K44" s="149" t="str">
        <f>'zápis A-D'!G27</f>
        <v>21.9.2024</v>
      </c>
      <c r="L44" s="94" t="str">
        <f>CONCATENATE("zápas č. ",'zápis A-D'!H27)</f>
        <v>zápas č. 4</v>
      </c>
      <c r="M44" s="95" t="str">
        <f>CONCATENATE("stůl č. ",'zápis A-D'!I27)</f>
        <v xml:space="preserve">stůl č. </v>
      </c>
    </row>
    <row r="45" spans="1:13" ht="36" customHeight="1" thickBot="1" x14ac:dyDescent="0.25">
      <c r="A45" s="260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Kmenta Josef   (SKST Hodonín)</v>
      </c>
      <c r="B45" s="261"/>
      <c r="C45" s="261"/>
      <c r="D45" s="260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Zouharová Beáta   (KST Blansko)</v>
      </c>
      <c r="E45" s="261"/>
      <c r="F45" s="262"/>
      <c r="H45" s="260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Kmenta Josef   (SKST Hodonín)</v>
      </c>
      <c r="I45" s="261"/>
      <c r="J45" s="262"/>
      <c r="K45" s="260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Kuklínková Timea   (Prace)</v>
      </c>
      <c r="L45" s="261"/>
      <c r="M45" s="262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8" t="str">
        <f>'zápis A-D'!C25</f>
        <v>Kuklínková Timea</v>
      </c>
      <c r="C48" s="249"/>
      <c r="D48" s="251" t="s">
        <v>32</v>
      </c>
      <c r="E48" s="252"/>
      <c r="F48" s="253"/>
      <c r="H48" s="148" t="s">
        <v>31</v>
      </c>
      <c r="I48" s="248" t="str">
        <f>'zápis A-D'!E24</f>
        <v>Zouharová Beáta</v>
      </c>
      <c r="J48" s="249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54" t="str">
        <f>'zápis A-D'!C1</f>
        <v>BTM U11 Lednice</v>
      </c>
      <c r="B50" s="255"/>
      <c r="C50" s="255"/>
      <c r="D50" s="255"/>
      <c r="E50" s="255"/>
      <c r="F50" s="256"/>
      <c r="H50" s="254" t="str">
        <f>'zápis A-D'!C1</f>
        <v>BTM U11 Lednice</v>
      </c>
      <c r="I50" s="255"/>
      <c r="J50" s="255"/>
      <c r="K50" s="255"/>
      <c r="L50" s="255"/>
      <c r="M50" s="256"/>
    </row>
    <row r="51" spans="1:13" ht="36" customHeight="1" thickBot="1" x14ac:dyDescent="0.25">
      <c r="A51" s="268" t="str">
        <f>'zápis A-D'!F25</f>
        <v>Turnaj A - skupina C</v>
      </c>
      <c r="B51" s="258"/>
      <c r="C51" s="259"/>
      <c r="D51" s="149" t="str">
        <f>'zápis A-D'!G25</f>
        <v>21.9.2024</v>
      </c>
      <c r="E51" s="94" t="str">
        <f>CONCATENATE("zápas č. ",'zápis A-D'!H25)</f>
        <v>zápas č. 2</v>
      </c>
      <c r="F51" s="95" t="str">
        <f>CONCATENATE("stůl č. ",'zápis A-D'!I25)</f>
        <v xml:space="preserve">stůl č. </v>
      </c>
      <c r="H51" s="268" t="str">
        <f>'zápis A-D'!F28</f>
        <v>Turnaj A - skupina C</v>
      </c>
      <c r="I51" s="258"/>
      <c r="J51" s="259"/>
      <c r="K51" s="149" t="str">
        <f>'zápis A-D'!G28</f>
        <v>21.9.2024</v>
      </c>
      <c r="L51" s="94" t="str">
        <f>CONCATENATE("zápas č. ",'zápis A-D'!H28)</f>
        <v>zápas č. 5</v>
      </c>
      <c r="M51" s="95" t="str">
        <f>CONCATENATE("stůl č. ",'zápis A-D'!I28)</f>
        <v xml:space="preserve">stůl č. </v>
      </c>
    </row>
    <row r="52" spans="1:13" ht="36" customHeight="1" thickBot="1" x14ac:dyDescent="0.25">
      <c r="A52" s="260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Kuklínková Timea   (Prace)</v>
      </c>
      <c r="B52" s="261"/>
      <c r="C52" s="262"/>
      <c r="D52" s="260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Šimon Samuel   (KST FOSFA LVA)</v>
      </c>
      <c r="E52" s="261"/>
      <c r="F52" s="262"/>
      <c r="H52" s="260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Kuklínková Timea   (Prace)</v>
      </c>
      <c r="I52" s="261"/>
      <c r="J52" s="262"/>
      <c r="K52" s="260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Zouharová Beáta   (KST Blansko)</v>
      </c>
      <c r="L52" s="261"/>
      <c r="M52" s="262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8" t="str">
        <f>'zápis A-D'!E24</f>
        <v>Zouharová Beáta</v>
      </c>
      <c r="C55" s="249"/>
      <c r="D55" s="251" t="s">
        <v>32</v>
      </c>
      <c r="E55" s="252"/>
      <c r="F55" s="253"/>
      <c r="H55" s="148" t="s">
        <v>31</v>
      </c>
      <c r="I55" s="248" t="str">
        <f>'zápis A-D'!E25</f>
        <v>Šimon Samuel</v>
      </c>
      <c r="J55" s="249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54" t="str">
        <f>'zápis A-D'!C1</f>
        <v>BTM U11 Lednice</v>
      </c>
      <c r="B57" s="255"/>
      <c r="C57" s="255"/>
      <c r="D57" s="255"/>
      <c r="E57" s="255"/>
      <c r="F57" s="256"/>
      <c r="H57" s="254" t="str">
        <f>'zápis A-D'!C1</f>
        <v>BTM U11 Lednice</v>
      </c>
      <c r="I57" s="255"/>
      <c r="J57" s="255"/>
      <c r="K57" s="255"/>
      <c r="L57" s="255"/>
      <c r="M57" s="256"/>
    </row>
    <row r="58" spans="1:13" ht="36" customHeight="1" thickBot="1" x14ac:dyDescent="0.25">
      <c r="A58" s="268" t="str">
        <f>'zápis A-D'!F26</f>
        <v>Turnaj A - skupina C</v>
      </c>
      <c r="B58" s="258"/>
      <c r="C58" s="259"/>
      <c r="D58" s="149" t="str">
        <f>'zápis A-D'!G26</f>
        <v>21.9.2024</v>
      </c>
      <c r="E58" s="94" t="str">
        <f>CONCATENATE("zápas č. ",'zápis A-D'!H26)</f>
        <v>zápas č. 3</v>
      </c>
      <c r="F58" s="95" t="str">
        <f>CONCATENATE("stůl č. ",'zápis A-D'!I26)</f>
        <v xml:space="preserve">stůl č. </v>
      </c>
      <c r="H58" s="268" t="str">
        <f>'zápis A-D'!F29</f>
        <v>Turnaj A - skupina C</v>
      </c>
      <c r="I58" s="258"/>
      <c r="J58" s="259"/>
      <c r="K58" s="149" t="str">
        <f>'zápis A-D'!G29</f>
        <v>21.9.2024</v>
      </c>
      <c r="L58" s="94" t="str">
        <f>CONCATENATE("zápas č. ",'zápis A-D'!H29)</f>
        <v>zápas č. 6</v>
      </c>
      <c r="M58" s="95" t="str">
        <f>CONCATENATE("stůl č. ",'zápis A-D'!I29)</f>
        <v xml:space="preserve">stůl č. </v>
      </c>
    </row>
    <row r="59" spans="1:13" ht="36" customHeight="1" thickBot="1" x14ac:dyDescent="0.25">
      <c r="A59" s="260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Zouharová Beáta   (KST Blansko)</v>
      </c>
      <c r="B59" s="261"/>
      <c r="C59" s="262"/>
      <c r="D59" s="260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Šimon Samuel   (KST FOSFA LVA)</v>
      </c>
      <c r="E59" s="261"/>
      <c r="F59" s="262"/>
      <c r="H59" s="260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Šimon Samuel   (KST FOSFA LVA)</v>
      </c>
      <c r="I59" s="261"/>
      <c r="J59" s="262"/>
      <c r="K59" s="260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Kmenta Josef   (SKST Hodonín)</v>
      </c>
      <c r="L59" s="261"/>
      <c r="M59" s="262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8" t="str">
        <f>'zápis A-D'!C24</f>
        <v>Kmenta Josef</v>
      </c>
      <c r="C62" s="249"/>
      <c r="D62" s="251" t="s">
        <v>32</v>
      </c>
      <c r="E62" s="252"/>
      <c r="F62" s="253"/>
      <c r="H62" s="148" t="s">
        <v>31</v>
      </c>
      <c r="I62" s="248" t="str">
        <f>'zápis A-D'!C25</f>
        <v>Kuklínková Timea</v>
      </c>
      <c r="J62" s="249"/>
      <c r="K62" s="251" t="s">
        <v>32</v>
      </c>
      <c r="L62" s="252"/>
      <c r="M62" s="253"/>
    </row>
    <row r="63" spans="1:13" ht="21" customHeight="1" thickBot="1" x14ac:dyDescent="0.25"/>
    <row r="64" spans="1:13" ht="36" customHeight="1" x14ac:dyDescent="0.2">
      <c r="A64" s="265" t="str">
        <f>'zápis A-D'!C1</f>
        <v>BTM U11 Lednice</v>
      </c>
      <c r="B64" s="266"/>
      <c r="C64" s="266"/>
      <c r="D64" s="266"/>
      <c r="E64" s="266"/>
      <c r="F64" s="267"/>
      <c r="H64" s="254" t="str">
        <f>'zápis A-D'!C1</f>
        <v>BTM U11 Lednice</v>
      </c>
      <c r="I64" s="255"/>
      <c r="J64" s="255"/>
      <c r="K64" s="255"/>
      <c r="L64" s="255"/>
      <c r="M64" s="256"/>
    </row>
    <row r="65" spans="1:13" ht="36" customHeight="1" thickBot="1" x14ac:dyDescent="0.25">
      <c r="A65" s="268" t="str">
        <f>'zápis A-D'!F34</f>
        <v>Turnaj A - skupina D</v>
      </c>
      <c r="B65" s="258"/>
      <c r="C65" s="259"/>
      <c r="D65" s="149" t="str">
        <f>'zápis A-D'!G34</f>
        <v>21.9.2024</v>
      </c>
      <c r="E65" s="94" t="str">
        <f>CONCATENATE("zápas č. ",'zápis A-D'!H34)</f>
        <v>zápas č. 1</v>
      </c>
      <c r="F65" s="95" t="str">
        <f>CONCATENATE("stůl č. ",'zápis A-D'!I34)</f>
        <v xml:space="preserve">stůl č. </v>
      </c>
      <c r="H65" s="269" t="str">
        <f>'zápis A-D'!F37</f>
        <v>Turnaj A - skupina D</v>
      </c>
      <c r="I65" s="272"/>
      <c r="J65" s="273"/>
      <c r="K65" s="149" t="str">
        <f>'zápis A-D'!G37</f>
        <v>21.9.2024</v>
      </c>
      <c r="L65" s="94" t="str">
        <f>CONCATENATE("zápas č. ",'zápis A-D'!H37)</f>
        <v>zápas č. 4</v>
      </c>
      <c r="M65" s="95" t="str">
        <f>CONCATENATE("stůl č. ",'zápis A-D'!I37)</f>
        <v xml:space="preserve">stůl č. </v>
      </c>
    </row>
    <row r="66" spans="1:13" ht="36" customHeight="1" thickBot="1" x14ac:dyDescent="0.25">
      <c r="A66" s="260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Mikulčík Adam   (Sokol Vracov)</v>
      </c>
      <c r="B66" s="261"/>
      <c r="C66" s="261"/>
      <c r="D66" s="260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Haumerová Sofie   (SK Březí)</v>
      </c>
      <c r="E66" s="261"/>
      <c r="F66" s="262"/>
      <c r="H66" s="260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Mikulčík Adam   (Sokol Vracov)</v>
      </c>
      <c r="I66" s="261"/>
      <c r="J66" s="262"/>
      <c r="K66" s="260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Klašková Alžběta   (KST FOSFA LVA)</v>
      </c>
      <c r="L66" s="261"/>
      <c r="M66" s="262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8" t="str">
        <f>'zápis A-D'!C35</f>
        <v>Klašková Alžběta</v>
      </c>
      <c r="C69" s="249"/>
      <c r="D69" s="251" t="s">
        <v>32</v>
      </c>
      <c r="E69" s="252"/>
      <c r="F69" s="253"/>
      <c r="H69" s="148" t="s">
        <v>31</v>
      </c>
      <c r="I69" s="248" t="str">
        <f>'zápis A-D'!E34</f>
        <v>Haumerová Sofie</v>
      </c>
      <c r="J69" s="249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54" t="str">
        <f>'zápis A-D'!C1</f>
        <v>BTM U11 Lednice</v>
      </c>
      <c r="B71" s="255"/>
      <c r="C71" s="255"/>
      <c r="D71" s="255"/>
      <c r="E71" s="255"/>
      <c r="F71" s="256"/>
      <c r="H71" s="254" t="str">
        <f>'zápis A-D'!C1</f>
        <v>BTM U11 Lednice</v>
      </c>
      <c r="I71" s="255"/>
      <c r="J71" s="255"/>
      <c r="K71" s="255"/>
      <c r="L71" s="255"/>
      <c r="M71" s="256"/>
    </row>
    <row r="72" spans="1:13" ht="36" customHeight="1" thickBot="1" x14ac:dyDescent="0.25">
      <c r="A72" s="268" t="str">
        <f>'zápis A-D'!F35</f>
        <v>Turnaj A - skupina D</v>
      </c>
      <c r="B72" s="258"/>
      <c r="C72" s="259"/>
      <c r="D72" s="149" t="str">
        <f>'zápis A-D'!G35</f>
        <v>21.9.2024</v>
      </c>
      <c r="E72" s="94" t="str">
        <f>CONCATENATE("zápas č. ",'zápis A-D'!H35)</f>
        <v>zápas č. 2</v>
      </c>
      <c r="F72" s="95" t="str">
        <f>CONCATENATE("stůl č. ",'zápis A-D'!I35)</f>
        <v xml:space="preserve">stůl č. </v>
      </c>
      <c r="H72" s="268" t="str">
        <f>'zápis A-D'!F38</f>
        <v>Turnaj A - skupina D</v>
      </c>
      <c r="I72" s="258"/>
      <c r="J72" s="259"/>
      <c r="K72" s="149" t="str">
        <f>'zápis A-D'!G38</f>
        <v>21.9.2024</v>
      </c>
      <c r="L72" s="94" t="str">
        <f>CONCATENATE("zápas č. ",'zápis A-D'!H38)</f>
        <v>zápas č. 5</v>
      </c>
      <c r="M72" s="95" t="str">
        <f>CONCATENATE("stůl č. ",'zápis A-D'!I38)</f>
        <v xml:space="preserve">stůl č. </v>
      </c>
    </row>
    <row r="73" spans="1:13" ht="36" customHeight="1" thickBot="1" x14ac:dyDescent="0.25">
      <c r="A73" s="260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Klašková Alžběta   (KST FOSFA LVA)</v>
      </c>
      <c r="B73" s="261"/>
      <c r="C73" s="262"/>
      <c r="D73" s="260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Tomeček Richard   (Jiskra Strážnice)</v>
      </c>
      <c r="E73" s="261"/>
      <c r="F73" s="262"/>
      <c r="H73" s="260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Klašková Alžběta   (KST FOSFA LVA)</v>
      </c>
      <c r="I73" s="261"/>
      <c r="J73" s="262"/>
      <c r="K73" s="260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Haumerová Sofie   (SK Březí)</v>
      </c>
      <c r="L73" s="261"/>
      <c r="M73" s="262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8" t="str">
        <f>'zápis A-D'!E34</f>
        <v>Haumerová Sofie</v>
      </c>
      <c r="C76" s="249"/>
      <c r="D76" s="251" t="s">
        <v>32</v>
      </c>
      <c r="E76" s="252"/>
      <c r="F76" s="253"/>
      <c r="H76" s="148" t="s">
        <v>31</v>
      </c>
      <c r="I76" s="248" t="str">
        <f>'zápis A-D'!E35</f>
        <v>Tomeček Richard</v>
      </c>
      <c r="J76" s="249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54" t="str">
        <f>'zápis A-D'!C1</f>
        <v>BTM U11 Lednice</v>
      </c>
      <c r="B78" s="255"/>
      <c r="C78" s="255"/>
      <c r="D78" s="255"/>
      <c r="E78" s="255"/>
      <c r="F78" s="256"/>
      <c r="H78" s="254" t="str">
        <f>'zápis A-D'!C1</f>
        <v>BTM U11 Lednice</v>
      </c>
      <c r="I78" s="255"/>
      <c r="J78" s="255"/>
      <c r="K78" s="255"/>
      <c r="L78" s="255"/>
      <c r="M78" s="256"/>
    </row>
    <row r="79" spans="1:13" ht="36" customHeight="1" thickBot="1" x14ac:dyDescent="0.25">
      <c r="A79" s="268" t="str">
        <f>'zápis A-D'!F36</f>
        <v>Turnaj A - skupina D</v>
      </c>
      <c r="B79" s="258"/>
      <c r="C79" s="259"/>
      <c r="D79" s="149" t="str">
        <f>'zápis A-D'!G36</f>
        <v>21.9.2024</v>
      </c>
      <c r="E79" s="94" t="str">
        <f>CONCATENATE("zápas č. ",'zápis A-D'!H36)</f>
        <v>zápas č. 3</v>
      </c>
      <c r="F79" s="95" t="str">
        <f>CONCATENATE("stůl č. ",'zápis A-D'!I36)</f>
        <v xml:space="preserve">stůl č. </v>
      </c>
      <c r="H79" s="268" t="str">
        <f>'zápis A-D'!F39</f>
        <v>Turnaj A - skupina D</v>
      </c>
      <c r="I79" s="258"/>
      <c r="J79" s="259"/>
      <c r="K79" s="149" t="str">
        <f>'zápis A-D'!G39</f>
        <v>21.9.2024</v>
      </c>
      <c r="L79" s="94" t="str">
        <f>CONCATENATE("zápas č. ",'zápis A-D'!H39)</f>
        <v>zápas č. 6</v>
      </c>
      <c r="M79" s="95" t="str">
        <f>CONCATENATE("stůl č. ",'zápis A-D'!I39)</f>
        <v xml:space="preserve">stůl č. </v>
      </c>
    </row>
    <row r="80" spans="1:13" ht="36" customHeight="1" thickBot="1" x14ac:dyDescent="0.25">
      <c r="A80" s="260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Haumerová Sofie   (SK Březí)</v>
      </c>
      <c r="B80" s="261"/>
      <c r="C80" s="262"/>
      <c r="D80" s="260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Tomeček Richard   (Jiskra Strážnice)</v>
      </c>
      <c r="E80" s="261"/>
      <c r="F80" s="262"/>
      <c r="H80" s="260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Tomeček Richard   (Jiskra Strážnice)</v>
      </c>
      <c r="I80" s="261"/>
      <c r="J80" s="262"/>
      <c r="K80" s="260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Mikulčík Adam   (Sokol Vracov)</v>
      </c>
      <c r="L80" s="261"/>
      <c r="M80" s="262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8" t="str">
        <f>'zápis A-D'!C34</f>
        <v>Mikulčík Adam</v>
      </c>
      <c r="C83" s="249"/>
      <c r="D83" s="251" t="s">
        <v>32</v>
      </c>
      <c r="E83" s="252"/>
      <c r="F83" s="253"/>
      <c r="H83" s="148" t="s">
        <v>31</v>
      </c>
      <c r="I83" s="248" t="str">
        <f>'zápis A-D'!C35</f>
        <v>Klašková Alžběta</v>
      </c>
      <c r="J83" s="249"/>
      <c r="K83" s="251" t="s">
        <v>32</v>
      </c>
      <c r="L83" s="252"/>
      <c r="M83" s="253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.23622047244094491" right="0.23622047244094491" top="0.55118110236220474" bottom="0.35433070866141736" header="0.31496062992125984" footer="0.31496062992125984"/>
  <pageSetup paperSize="9" scale="85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3"/>
  <sheetViews>
    <sheetView topLeftCell="A52"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4" t="str">
        <f>'zápis E-H'!C1</f>
        <v>BTM U11 Lednice</v>
      </c>
      <c r="B1" s="255"/>
      <c r="C1" s="255"/>
      <c r="D1" s="255"/>
      <c r="E1" s="255"/>
      <c r="F1" s="256"/>
      <c r="H1" s="254" t="str">
        <f>'zápis E-H'!C1</f>
        <v>BTM U11 Lednice</v>
      </c>
      <c r="I1" s="255"/>
      <c r="J1" s="255"/>
      <c r="K1" s="255"/>
      <c r="L1" s="255"/>
      <c r="M1" s="256"/>
    </row>
    <row r="2" spans="1:13" ht="36" customHeight="1" thickBot="1" x14ac:dyDescent="0.25">
      <c r="A2" s="257" t="str">
        <f>CONCATENATE(" ",'zápis E-H'!F4," ")</f>
        <v xml:space="preserve"> Turnaj A - skupina E </v>
      </c>
      <c r="B2" s="258"/>
      <c r="C2" s="259"/>
      <c r="D2" s="93" t="str">
        <f>CONCATENATE(" ",'zápis E-H'!G4)</f>
        <v xml:space="preserve"> 21.9.2024</v>
      </c>
      <c r="E2" s="94" t="str">
        <f>CONCATENATE("zápas č. ",'zápis E-H'!H4)</f>
        <v>zápas č. 1</v>
      </c>
      <c r="F2" s="95" t="str">
        <f>CONCATENATE("stůl č. ",'zápis E-H'!I4)</f>
        <v xml:space="preserve">stůl č. </v>
      </c>
      <c r="H2" s="257" t="str">
        <f>CONCATENATE(" ",'zápis E-H'!F7," ")</f>
        <v xml:space="preserve"> Turnaj A - skupina E </v>
      </c>
      <c r="I2" s="258"/>
      <c r="J2" s="259"/>
      <c r="K2" s="93" t="str">
        <f>CONCATENATE(" ",'zápis E-H'!G7)</f>
        <v xml:space="preserve"> 21.9.2024</v>
      </c>
      <c r="L2" s="94" t="str">
        <f>CONCATENATE("zápas č. ",'zápis E-H'!H7)</f>
        <v>zápas č. 4</v>
      </c>
      <c r="M2" s="95" t="str">
        <f>CONCATENATE("stůl č. ",'zápis E-H'!I7)</f>
        <v xml:space="preserve">stůl č. </v>
      </c>
    </row>
    <row r="3" spans="1:13" ht="36" customHeight="1" thickBot="1" x14ac:dyDescent="0.25">
      <c r="A3" s="260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Šlampová Lucie   (Sokol Vracov)</v>
      </c>
      <c r="B3" s="261"/>
      <c r="C3" s="261"/>
      <c r="D3" s="260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Stavinohová Tereza   (KST FOSFA LVA)</v>
      </c>
      <c r="E3" s="261"/>
      <c r="F3" s="262"/>
      <c r="H3" s="260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Šlampová Lucie   (Sokol Vracov)</v>
      </c>
      <c r="I3" s="261"/>
      <c r="J3" s="262"/>
      <c r="K3" s="260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Pilitowská Ela   (KST Blansko)</v>
      </c>
      <c r="L3" s="261"/>
      <c r="M3" s="262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8" t="str">
        <f>'zápis E-H'!C5</f>
        <v>Pilitowská Ela</v>
      </c>
      <c r="C6" s="249"/>
      <c r="D6" s="250" t="s">
        <v>32</v>
      </c>
      <c r="E6" s="226"/>
      <c r="F6" s="227"/>
      <c r="H6" s="148" t="s">
        <v>31</v>
      </c>
      <c r="I6" s="248" t="str">
        <f>'zápis E-H'!E4</f>
        <v>Stavinohová Tereza</v>
      </c>
      <c r="J6" s="249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54" t="str">
        <f>'zápis E-H'!C1</f>
        <v>BTM U11 Lednice</v>
      </c>
      <c r="B8" s="255"/>
      <c r="C8" s="255"/>
      <c r="D8" s="255"/>
      <c r="E8" s="255"/>
      <c r="F8" s="256"/>
      <c r="H8" s="254" t="str">
        <f>'zápis E-H'!C1</f>
        <v>BTM U11 Lednice</v>
      </c>
      <c r="I8" s="255"/>
      <c r="J8" s="255"/>
      <c r="K8" s="255"/>
      <c r="L8" s="255"/>
      <c r="M8" s="256"/>
    </row>
    <row r="9" spans="1:13" ht="36" customHeight="1" thickBot="1" x14ac:dyDescent="0.25">
      <c r="A9" s="257" t="str">
        <f>CONCATENATE(" ",'zápis E-H'!F5," ")</f>
        <v xml:space="preserve"> Turnaj A - skupina E </v>
      </c>
      <c r="B9" s="258"/>
      <c r="C9" s="259"/>
      <c r="D9" s="93" t="str">
        <f>CONCATENATE(" ",'zápis E-H'!G5)</f>
        <v xml:space="preserve"> 21.9.2024</v>
      </c>
      <c r="E9" s="94" t="str">
        <f>CONCATENATE("zápas č. ",'zápis E-H'!H5)</f>
        <v>zápas č. 2</v>
      </c>
      <c r="F9" s="95" t="str">
        <f>CONCATENATE("stůl č. ",'zápis E-H'!I5)</f>
        <v xml:space="preserve">stůl č. </v>
      </c>
      <c r="H9" s="257" t="str">
        <f>CONCATENATE(" ",'zápis E-H'!F8," ")</f>
        <v xml:space="preserve"> Turnaj A - skupina E </v>
      </c>
      <c r="I9" s="258"/>
      <c r="J9" s="259"/>
      <c r="K9" s="93" t="str">
        <f>CONCATENATE(" ",'zápis E-H'!G8)</f>
        <v xml:space="preserve"> 21.9.2024</v>
      </c>
      <c r="L9" s="94" t="str">
        <f>CONCATENATE("zápas č. ",'zápis E-H'!H8)</f>
        <v>zápas č. 5</v>
      </c>
      <c r="M9" s="95" t="str">
        <f>CONCATENATE("stůl č. ",'zápis E-H'!I8)</f>
        <v xml:space="preserve">stůl č. </v>
      </c>
    </row>
    <row r="10" spans="1:13" ht="36" customHeight="1" thickBot="1" x14ac:dyDescent="0.25">
      <c r="A10" s="260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Pilitowská Ela   (KST Blansko)</v>
      </c>
      <c r="B10" s="261"/>
      <c r="C10" s="262"/>
      <c r="D10" s="260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Křepelová Kamila   (STK Zbraslavec)</v>
      </c>
      <c r="E10" s="261"/>
      <c r="F10" s="262"/>
      <c r="H10" s="260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Pilitowská Ela   (KST Blansko)</v>
      </c>
      <c r="I10" s="261"/>
      <c r="J10" s="262"/>
      <c r="K10" s="260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Stavinohová Tereza   (KST FOSFA LVA)</v>
      </c>
      <c r="L10" s="261"/>
      <c r="M10" s="262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8" t="str">
        <f>'zápis E-H'!E4</f>
        <v>Stavinohová Tereza</v>
      </c>
      <c r="C13" s="249"/>
      <c r="D13" s="251" t="s">
        <v>32</v>
      </c>
      <c r="E13" s="252"/>
      <c r="F13" s="253"/>
      <c r="H13" s="148" t="s">
        <v>31</v>
      </c>
      <c r="I13" s="248" t="str">
        <f>'zápis E-H'!E5</f>
        <v>Křepelová Kamila</v>
      </c>
      <c r="J13" s="249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54" t="str">
        <f>'zápis E-H'!C1</f>
        <v>BTM U11 Lednice</v>
      </c>
      <c r="B15" s="263"/>
      <c r="C15" s="263"/>
      <c r="D15" s="263"/>
      <c r="E15" s="263"/>
      <c r="F15" s="264"/>
      <c r="H15" s="254" t="str">
        <f>'zápis E-H'!C1</f>
        <v>BTM U11 Lednice</v>
      </c>
      <c r="I15" s="255"/>
      <c r="J15" s="255"/>
      <c r="K15" s="255"/>
      <c r="L15" s="255"/>
      <c r="M15" s="256"/>
    </row>
    <row r="16" spans="1:13" ht="36" customHeight="1" thickBot="1" x14ac:dyDescent="0.25">
      <c r="A16" s="257" t="str">
        <f>CONCATENATE(" ",'zápis E-H'!F6," ")</f>
        <v xml:space="preserve"> Turnaj A - skupina E </v>
      </c>
      <c r="B16" s="258"/>
      <c r="C16" s="259"/>
      <c r="D16" s="93" t="str">
        <f>CONCATENATE(" ",'zápis E-H'!G6)</f>
        <v xml:space="preserve"> 21.9.2024</v>
      </c>
      <c r="E16" s="94" t="str">
        <f>CONCATENATE("zápas č. ",'zápis E-H'!H6)</f>
        <v>zápas č. 3</v>
      </c>
      <c r="F16" s="95" t="str">
        <f>CONCATENATE("stůl č. ",'zápis E-H'!I6)</f>
        <v xml:space="preserve">stůl č. </v>
      </c>
      <c r="H16" s="257" t="str">
        <f>CONCATENATE(" ",'zápis E-H'!F9," ")</f>
        <v xml:space="preserve"> Turnaj A - skupina E </v>
      </c>
      <c r="I16" s="258"/>
      <c r="J16" s="259"/>
      <c r="K16" s="93" t="str">
        <f>CONCATENATE(" ",'zápis E-H'!G9)</f>
        <v xml:space="preserve"> 21.9.2024</v>
      </c>
      <c r="L16" s="94" t="str">
        <f>CONCATENATE("zápasč. ",'zápis E-H'!H9)</f>
        <v>zápasč. 6</v>
      </c>
      <c r="M16" s="95" t="str">
        <f>CONCATENATE("stůl č. ",'zápis E-H'!I9)</f>
        <v xml:space="preserve">stůl č. </v>
      </c>
    </row>
    <row r="17" spans="1:13" ht="36" customHeight="1" thickBot="1" x14ac:dyDescent="0.25">
      <c r="A17" s="260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Stavinohová Tereza   (KST FOSFA LVA)</v>
      </c>
      <c r="B17" s="261"/>
      <c r="C17" s="262"/>
      <c r="D17" s="260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Křepelová Kamila   (STK Zbraslavec)</v>
      </c>
      <c r="E17" s="261"/>
      <c r="F17" s="262"/>
      <c r="H17" s="260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Křepelová Kamila   (STK Zbraslavec)</v>
      </c>
      <c r="I17" s="261"/>
      <c r="J17" s="262"/>
      <c r="K17" s="260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Šlampová Lucie   (Sokol Vracov)</v>
      </c>
      <c r="L17" s="261"/>
      <c r="M17" s="262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8" t="str">
        <f>'zápis E-H'!C4</f>
        <v>Šlampová Lucie</v>
      </c>
      <c r="C20" s="249"/>
      <c r="D20" s="251" t="s">
        <v>32</v>
      </c>
      <c r="E20" s="252"/>
      <c r="F20" s="253"/>
      <c r="H20" s="148" t="s">
        <v>31</v>
      </c>
      <c r="I20" s="248" t="str">
        <f>'zápis E-H'!C5</f>
        <v>Pilitowská Ela</v>
      </c>
      <c r="J20" s="249"/>
      <c r="K20" s="251" t="s">
        <v>32</v>
      </c>
      <c r="L20" s="252"/>
      <c r="M20" s="253"/>
    </row>
    <row r="21" spans="1:13" ht="18" customHeight="1" thickBot="1" x14ac:dyDescent="0.25"/>
    <row r="22" spans="1:13" ht="36" customHeight="1" x14ac:dyDescent="0.2">
      <c r="A22" s="265" t="str">
        <f>'zápis E-H'!C1</f>
        <v>BTM U11 Lednice</v>
      </c>
      <c r="B22" s="266"/>
      <c r="C22" s="266"/>
      <c r="D22" s="266"/>
      <c r="E22" s="266"/>
      <c r="F22" s="267"/>
      <c r="H22" s="254" t="str">
        <f>'zápis E-H'!C1</f>
        <v>BTM U11 Lednice</v>
      </c>
      <c r="I22" s="255"/>
      <c r="J22" s="255"/>
      <c r="K22" s="255"/>
      <c r="L22" s="255"/>
      <c r="M22" s="256"/>
    </row>
    <row r="23" spans="1:13" ht="36" customHeight="1" thickBot="1" x14ac:dyDescent="0.25">
      <c r="A23" s="268" t="str">
        <f>'zápis E-H'!F14</f>
        <v>Turnaj A - skupina F</v>
      </c>
      <c r="B23" s="258"/>
      <c r="C23" s="259"/>
      <c r="D23" s="149" t="str">
        <f>'zápis E-H'!G14</f>
        <v>21.9.2024</v>
      </c>
      <c r="E23" s="94" t="str">
        <f>CONCATENATE("zápas č. ",'zápis E-H'!H14)</f>
        <v>zápas č. 1</v>
      </c>
      <c r="F23" s="95" t="str">
        <f>CONCATENATE("stůl č. ",'zápis E-H'!I14)</f>
        <v xml:space="preserve">stůl č. </v>
      </c>
      <c r="H23" s="269" t="str">
        <f>'zápis E-H'!F17</f>
        <v>Turnaj A - skupina F</v>
      </c>
      <c r="I23" s="270"/>
      <c r="J23" s="271"/>
      <c r="K23" s="149" t="str">
        <f>'zápis E-H'!G17</f>
        <v>21.9.2024</v>
      </c>
      <c r="L23" s="94" t="str">
        <f>CONCATENATE("zápas č. ",'zápis E-H'!H17)</f>
        <v>zápas č. 4</v>
      </c>
      <c r="M23" s="95" t="str">
        <f>CONCATENATE("stůl č. ",'zápis E-H'!I17)</f>
        <v xml:space="preserve">stůl č. </v>
      </c>
    </row>
    <row r="24" spans="1:13" ht="36" customHeight="1" thickBot="1" x14ac:dyDescent="0.25">
      <c r="A24" s="260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Peťura Patrik   (Jiskra Strážnice)</v>
      </c>
      <c r="B24" s="261"/>
      <c r="C24" s="261"/>
      <c r="D24" s="260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Novák Šimon   (Sokol Vracov)</v>
      </c>
      <c r="E24" s="261"/>
      <c r="F24" s="262"/>
      <c r="H24" s="260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Peťura Patrik   (Jiskra Strážnice)</v>
      </c>
      <c r="I24" s="261"/>
      <c r="J24" s="262"/>
      <c r="K24" s="260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Marek František   (Sokol Znojmo-Orel Únanov)</v>
      </c>
      <c r="L24" s="261"/>
      <c r="M24" s="262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8" t="str">
        <f>'zápis E-H'!C15</f>
        <v>Marek František</v>
      </c>
      <c r="C27" s="249"/>
      <c r="D27" s="251" t="s">
        <v>32</v>
      </c>
      <c r="E27" s="252"/>
      <c r="F27" s="253"/>
      <c r="H27" s="148" t="s">
        <v>31</v>
      </c>
      <c r="I27" s="248" t="str">
        <f>'zápis E-H'!E14</f>
        <v>Novák Šimon</v>
      </c>
      <c r="J27" s="249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54" t="str">
        <f>'zápis E-H'!C1</f>
        <v>BTM U11 Lednice</v>
      </c>
      <c r="B29" s="255"/>
      <c r="C29" s="255"/>
      <c r="D29" s="255"/>
      <c r="E29" s="255"/>
      <c r="F29" s="256"/>
      <c r="H29" s="254" t="str">
        <f>'zápis E-H'!C1</f>
        <v>BTM U11 Lednice</v>
      </c>
      <c r="I29" s="255"/>
      <c r="J29" s="255"/>
      <c r="K29" s="255"/>
      <c r="L29" s="255"/>
      <c r="M29" s="256"/>
    </row>
    <row r="30" spans="1:13" ht="36" customHeight="1" thickBot="1" x14ac:dyDescent="0.25">
      <c r="A30" s="268" t="str">
        <f>'zápis E-H'!F15</f>
        <v>Turnaj A - skupina F</v>
      </c>
      <c r="B30" s="258"/>
      <c r="C30" s="259"/>
      <c r="D30" s="149" t="str">
        <f>'zápis E-H'!G15</f>
        <v>21.9.2024</v>
      </c>
      <c r="E30" s="94" t="str">
        <f>CONCATENATE("zápas č. ",'zápis E-H'!H15)</f>
        <v>zápas č. 2</v>
      </c>
      <c r="F30" s="95" t="str">
        <f>CONCATENATE("stůl č. ",'zápis E-H'!I15)</f>
        <v xml:space="preserve">stůl č. </v>
      </c>
      <c r="H30" s="268" t="str">
        <f>'zápis E-H'!F18</f>
        <v>Turnaj A - skupina F</v>
      </c>
      <c r="I30" s="258"/>
      <c r="J30" s="259"/>
      <c r="K30" s="149" t="str">
        <f>'zápis E-H'!G18</f>
        <v>21.9.2024</v>
      </c>
      <c r="L30" s="94" t="str">
        <f>CONCATENATE("zápas č. ",'zápis E-H'!H18)</f>
        <v>zápas č. 5</v>
      </c>
      <c r="M30" s="95" t="str">
        <f>CONCATENATE("stůl č. ",'zápis E-H'!I18)</f>
        <v xml:space="preserve">stůl č. </v>
      </c>
    </row>
    <row r="31" spans="1:13" ht="36" customHeight="1" thickBot="1" x14ac:dyDescent="0.25">
      <c r="A31" s="260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Marek František   (Sokol Znojmo-Orel Únanov)</v>
      </c>
      <c r="B31" s="261"/>
      <c r="C31" s="262"/>
      <c r="D31" s="260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Omelka Marek   (KST FOSFA LVA)</v>
      </c>
      <c r="E31" s="261"/>
      <c r="F31" s="262"/>
      <c r="H31" s="260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Marek František   (Sokol Znojmo-Orel Únanov)</v>
      </c>
      <c r="I31" s="261"/>
      <c r="J31" s="262"/>
      <c r="K31" s="260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Novák Šimon   (Sokol Vracov)</v>
      </c>
      <c r="L31" s="261"/>
      <c r="M31" s="262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8" t="str">
        <f>'zápis E-H'!E14</f>
        <v>Novák Šimon</v>
      </c>
      <c r="C34" s="249"/>
      <c r="D34" s="251" t="s">
        <v>32</v>
      </c>
      <c r="E34" s="252"/>
      <c r="F34" s="253"/>
      <c r="H34" s="148" t="s">
        <v>31</v>
      </c>
      <c r="I34" s="248" t="str">
        <f>'zápis E-H'!E15</f>
        <v>Omelka Marek</v>
      </c>
      <c r="J34" s="249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54" t="str">
        <f>'zápis E-H'!C1</f>
        <v>BTM U11 Lednice</v>
      </c>
      <c r="B36" s="255"/>
      <c r="C36" s="255"/>
      <c r="D36" s="255"/>
      <c r="E36" s="255"/>
      <c r="F36" s="256"/>
      <c r="H36" s="254" t="str">
        <f>'zápis E-H'!C1</f>
        <v>BTM U11 Lednice</v>
      </c>
      <c r="I36" s="255"/>
      <c r="J36" s="255"/>
      <c r="K36" s="255"/>
      <c r="L36" s="255"/>
      <c r="M36" s="256"/>
    </row>
    <row r="37" spans="1:13" ht="36" customHeight="1" thickBot="1" x14ac:dyDescent="0.25">
      <c r="A37" s="268" t="str">
        <f>'zápis E-H'!F16</f>
        <v>Turnaj A - skupina F</v>
      </c>
      <c r="B37" s="258"/>
      <c r="C37" s="259"/>
      <c r="D37" s="149" t="str">
        <f>'zápis E-H'!G16</f>
        <v>21.9.2024</v>
      </c>
      <c r="E37" s="94" t="str">
        <f>CONCATENATE("zápas č. ",'zápis E-H'!H16)</f>
        <v>zápas č. 3</v>
      </c>
      <c r="F37" s="95" t="str">
        <f>CONCATENATE("stůl č. ",'zápis E-H'!I16)</f>
        <v xml:space="preserve">stůl č. </v>
      </c>
      <c r="H37" s="268" t="str">
        <f>'zápis E-H'!F19</f>
        <v>Turnaj A - skupina F</v>
      </c>
      <c r="I37" s="258"/>
      <c r="J37" s="259"/>
      <c r="K37" s="149" t="str">
        <f>'zápis E-H'!G19</f>
        <v>21.9.2024</v>
      </c>
      <c r="L37" s="94" t="str">
        <f>CONCATENATE("zápas č. ",'zápis E-H'!H19)</f>
        <v>zápas č. 6</v>
      </c>
      <c r="M37" s="95" t="str">
        <f>CONCATENATE("stůl č. ",'zápis E-H'!I19)</f>
        <v xml:space="preserve">stůl č. </v>
      </c>
    </row>
    <row r="38" spans="1:13" ht="36" customHeight="1" thickBot="1" x14ac:dyDescent="0.25">
      <c r="A38" s="260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Novák Šimon   (Sokol Vracov)</v>
      </c>
      <c r="B38" s="261"/>
      <c r="C38" s="262"/>
      <c r="D38" s="260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Omelka Marek   (KST FOSFA LVA)</v>
      </c>
      <c r="E38" s="261"/>
      <c r="F38" s="262"/>
      <c r="H38" s="260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Omelka Marek   (KST FOSFA LVA)</v>
      </c>
      <c r="I38" s="261"/>
      <c r="J38" s="262"/>
      <c r="K38" s="260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Peťura Patrik   (Jiskra Strážnice)</v>
      </c>
      <c r="L38" s="261"/>
      <c r="M38" s="262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8" t="str">
        <f>'zápis E-H'!C14</f>
        <v>Peťura Patrik</v>
      </c>
      <c r="C41" s="249"/>
      <c r="D41" s="251" t="s">
        <v>32</v>
      </c>
      <c r="E41" s="252"/>
      <c r="F41" s="253"/>
      <c r="H41" s="148" t="s">
        <v>31</v>
      </c>
      <c r="I41" s="248" t="str">
        <f>'zápis E-H'!C15</f>
        <v>Marek František</v>
      </c>
      <c r="J41" s="249"/>
      <c r="K41" s="251" t="s">
        <v>32</v>
      </c>
      <c r="L41" s="252"/>
      <c r="M41" s="253"/>
    </row>
    <row r="42" spans="1:13" ht="18" customHeight="1" thickBot="1" x14ac:dyDescent="0.25"/>
    <row r="43" spans="1:13" ht="36" customHeight="1" x14ac:dyDescent="0.2">
      <c r="A43" s="265" t="str">
        <f>'zápis E-H'!C1</f>
        <v>BTM U11 Lednice</v>
      </c>
      <c r="B43" s="266"/>
      <c r="C43" s="266"/>
      <c r="D43" s="266"/>
      <c r="E43" s="266"/>
      <c r="F43" s="267"/>
      <c r="H43" s="254" t="str">
        <f>'zápis E-H'!C1</f>
        <v>BTM U11 Lednice</v>
      </c>
      <c r="I43" s="255"/>
      <c r="J43" s="255"/>
      <c r="K43" s="255"/>
      <c r="L43" s="255"/>
      <c r="M43" s="256"/>
    </row>
    <row r="44" spans="1:13" ht="36" customHeight="1" thickBot="1" x14ac:dyDescent="0.25">
      <c r="A44" s="268" t="str">
        <f>'zápis E-H'!F24</f>
        <v>Turnaj B - skupina A</v>
      </c>
      <c r="B44" s="258"/>
      <c r="C44" s="259"/>
      <c r="D44" s="149" t="str">
        <f>'zápis E-H'!G24</f>
        <v>21.9.2024</v>
      </c>
      <c r="E44" s="94" t="str">
        <f>CONCATENATE("zápas č. ",'zápis E-H'!H24)</f>
        <v>zápas č. 1</v>
      </c>
      <c r="F44" s="95" t="str">
        <f>CONCATENATE("stůl č. ",'zápis E-H'!I24)</f>
        <v xml:space="preserve">stůl č. </v>
      </c>
      <c r="H44" s="269" t="str">
        <f>'zápis E-H'!F27</f>
        <v>Turnaj B - skupina A</v>
      </c>
      <c r="I44" s="272"/>
      <c r="J44" s="273"/>
      <c r="K44" s="149" t="str">
        <f>'zápis E-H'!G27</f>
        <v>21.9.2024</v>
      </c>
      <c r="L44" s="94" t="str">
        <f>CONCATENATE("zápas č. ",'zápis E-H'!H27)</f>
        <v>zápas č. 4</v>
      </c>
      <c r="M44" s="95" t="str">
        <f>CONCATENATE("stůl č. ",'zápis E-H'!I27)</f>
        <v xml:space="preserve">stůl č. </v>
      </c>
    </row>
    <row r="45" spans="1:13" ht="36" customHeight="1" thickBot="1" x14ac:dyDescent="0.25">
      <c r="A45" s="260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------   (------)</v>
      </c>
      <c r="B45" s="261"/>
      <c r="C45" s="261"/>
      <c r="D45" s="260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------   (------)</v>
      </c>
      <c r="E45" s="261"/>
      <c r="F45" s="262"/>
      <c r="H45" s="260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------   (------)</v>
      </c>
      <c r="I45" s="261"/>
      <c r="J45" s="262"/>
      <c r="K45" s="260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------   (------)</v>
      </c>
      <c r="L45" s="261"/>
      <c r="M45" s="262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8" t="str">
        <f>'zápis E-H'!C25</f>
        <v>------</v>
      </c>
      <c r="C48" s="249"/>
      <c r="D48" s="251" t="s">
        <v>32</v>
      </c>
      <c r="E48" s="252"/>
      <c r="F48" s="253"/>
      <c r="H48" s="148" t="s">
        <v>31</v>
      </c>
      <c r="I48" s="248" t="str">
        <f>'zápis E-H'!E24</f>
        <v>------</v>
      </c>
      <c r="J48" s="249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54" t="str">
        <f>'zápis E-H'!C1</f>
        <v>BTM U11 Lednice</v>
      </c>
      <c r="B50" s="255"/>
      <c r="C50" s="255"/>
      <c r="D50" s="255"/>
      <c r="E50" s="255"/>
      <c r="F50" s="256"/>
      <c r="H50" s="254" t="str">
        <f>'zápis E-H'!C1</f>
        <v>BTM U11 Lednice</v>
      </c>
      <c r="I50" s="255"/>
      <c r="J50" s="255"/>
      <c r="K50" s="255"/>
      <c r="L50" s="255"/>
      <c r="M50" s="256"/>
    </row>
    <row r="51" spans="1:13" ht="36" customHeight="1" thickBot="1" x14ac:dyDescent="0.25">
      <c r="A51" s="268" t="str">
        <f>'zápis E-H'!F25</f>
        <v>Turnaj B - skupina A</v>
      </c>
      <c r="B51" s="258"/>
      <c r="C51" s="259"/>
      <c r="D51" s="149" t="str">
        <f>'zápis E-H'!G25</f>
        <v>21.9.2024</v>
      </c>
      <c r="E51" s="94" t="str">
        <f>CONCATENATE("zápas č. ",'zápis E-H'!H25)</f>
        <v>zápas č. 2</v>
      </c>
      <c r="F51" s="95" t="str">
        <f>CONCATENATE("stůl č. ",'zápis E-H'!I25)</f>
        <v xml:space="preserve">stůl č. </v>
      </c>
      <c r="H51" s="268" t="str">
        <f>'zápis E-H'!F28</f>
        <v>Turnaj B - skupina A</v>
      </c>
      <c r="I51" s="258"/>
      <c r="J51" s="259"/>
      <c r="K51" s="149" t="str">
        <f>'zápis E-H'!G28</f>
        <v>21.9.2024</v>
      </c>
      <c r="L51" s="94" t="str">
        <f>CONCATENATE("zápas č. ",'zápis E-H'!H28)</f>
        <v>zápas č. 5</v>
      </c>
      <c r="M51" s="95" t="str">
        <f>CONCATENATE("stůl č. ",'zápis E-H'!I28)</f>
        <v xml:space="preserve">stůl č. </v>
      </c>
    </row>
    <row r="52" spans="1:13" ht="36" customHeight="1" thickBot="1" x14ac:dyDescent="0.25">
      <c r="A52" s="260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------   (------)</v>
      </c>
      <c r="B52" s="261"/>
      <c r="C52" s="262"/>
      <c r="D52" s="260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------   (------)</v>
      </c>
      <c r="E52" s="261"/>
      <c r="F52" s="262"/>
      <c r="H52" s="260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------   (------)</v>
      </c>
      <c r="I52" s="261"/>
      <c r="J52" s="262"/>
      <c r="K52" s="260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------   (------)</v>
      </c>
      <c r="L52" s="261"/>
      <c r="M52" s="262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8" t="str">
        <f>'zápis E-H'!E24</f>
        <v>------</v>
      </c>
      <c r="C55" s="249"/>
      <c r="D55" s="251" t="s">
        <v>32</v>
      </c>
      <c r="E55" s="252"/>
      <c r="F55" s="253"/>
      <c r="H55" s="148" t="s">
        <v>31</v>
      </c>
      <c r="I55" s="248" t="str">
        <f>'zápis E-H'!E25</f>
        <v>------</v>
      </c>
      <c r="J55" s="249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54" t="str">
        <f>'zápis E-H'!C1</f>
        <v>BTM U11 Lednice</v>
      </c>
      <c r="B57" s="255"/>
      <c r="C57" s="255"/>
      <c r="D57" s="255"/>
      <c r="E57" s="255"/>
      <c r="F57" s="256"/>
      <c r="H57" s="254" t="str">
        <f>'zápis E-H'!C1</f>
        <v>BTM U11 Lednice</v>
      </c>
      <c r="I57" s="255"/>
      <c r="J57" s="255"/>
      <c r="K57" s="255"/>
      <c r="L57" s="255"/>
      <c r="M57" s="256"/>
    </row>
    <row r="58" spans="1:13" ht="36" customHeight="1" thickBot="1" x14ac:dyDescent="0.25">
      <c r="A58" s="268" t="str">
        <f>'zápis E-H'!F26</f>
        <v>Turnaj B - skupina A</v>
      </c>
      <c r="B58" s="258"/>
      <c r="C58" s="259"/>
      <c r="D58" s="149" t="str">
        <f>'zápis E-H'!G26</f>
        <v>21.9.2024</v>
      </c>
      <c r="E58" s="94" t="str">
        <f>CONCATENATE("zápas č. ",'zápis E-H'!H26)</f>
        <v>zápas č. 3</v>
      </c>
      <c r="F58" s="95" t="str">
        <f>CONCATENATE("stůl č. ",'zápis E-H'!I26)</f>
        <v xml:space="preserve">stůl č. </v>
      </c>
      <c r="H58" s="268" t="str">
        <f>'zápis E-H'!F29</f>
        <v>Turnaj B - skupina A</v>
      </c>
      <c r="I58" s="258"/>
      <c r="J58" s="259"/>
      <c r="K58" s="149" t="str">
        <f>'zápis E-H'!G29</f>
        <v>21.9.2024</v>
      </c>
      <c r="L58" s="94" t="str">
        <f>CONCATENATE("zápas č. ",'zápis E-H'!H29)</f>
        <v>zápas č. 6</v>
      </c>
      <c r="M58" s="95" t="str">
        <f>CONCATENATE("stůl č. ",'zápis E-H'!I29)</f>
        <v xml:space="preserve">stůl č. </v>
      </c>
    </row>
    <row r="59" spans="1:13" ht="36" customHeight="1" thickBot="1" x14ac:dyDescent="0.25">
      <c r="A59" s="260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------   (------)</v>
      </c>
      <c r="B59" s="261"/>
      <c r="C59" s="262"/>
      <c r="D59" s="260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------   (------)</v>
      </c>
      <c r="E59" s="261"/>
      <c r="F59" s="262"/>
      <c r="H59" s="260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------   (------)</v>
      </c>
      <c r="I59" s="261"/>
      <c r="J59" s="262"/>
      <c r="K59" s="260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------   (------)</v>
      </c>
      <c r="L59" s="261"/>
      <c r="M59" s="262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8" t="str">
        <f>'zápis E-H'!C24</f>
        <v>------</v>
      </c>
      <c r="C62" s="249"/>
      <c r="D62" s="251" t="s">
        <v>32</v>
      </c>
      <c r="E62" s="252"/>
      <c r="F62" s="253"/>
      <c r="H62" s="148" t="s">
        <v>31</v>
      </c>
      <c r="I62" s="248" t="str">
        <f>'zápis E-H'!C25</f>
        <v>------</v>
      </c>
      <c r="J62" s="249"/>
      <c r="K62" s="251" t="s">
        <v>32</v>
      </c>
      <c r="L62" s="252"/>
      <c r="M62" s="253"/>
    </row>
    <row r="63" spans="1:13" ht="20.25" customHeight="1" thickBot="1" x14ac:dyDescent="0.25"/>
    <row r="64" spans="1:13" ht="36" customHeight="1" x14ac:dyDescent="0.2">
      <c r="A64" s="265" t="str">
        <f>'zápis E-H'!C1</f>
        <v>BTM U11 Lednice</v>
      </c>
      <c r="B64" s="266"/>
      <c r="C64" s="266"/>
      <c r="D64" s="266"/>
      <c r="E64" s="266"/>
      <c r="F64" s="267"/>
      <c r="H64" s="254" t="str">
        <f>'zápis E-H'!C1</f>
        <v>BTM U11 Lednice</v>
      </c>
      <c r="I64" s="255"/>
      <c r="J64" s="255"/>
      <c r="K64" s="255"/>
      <c r="L64" s="255"/>
      <c r="M64" s="256"/>
    </row>
    <row r="65" spans="1:13" ht="36" customHeight="1" thickBot="1" x14ac:dyDescent="0.25">
      <c r="A65" s="268" t="str">
        <f>'zápis E-H'!F34</f>
        <v>Turnaj B - skupina B</v>
      </c>
      <c r="B65" s="258"/>
      <c r="C65" s="259"/>
      <c r="D65" s="149" t="str">
        <f>'zápis E-H'!G34</f>
        <v>21.9.2024</v>
      </c>
      <c r="E65" s="94" t="str">
        <f>CONCATENATE("zápas č. ",'zápis E-H'!H34)</f>
        <v>zápas č. 1</v>
      </c>
      <c r="F65" s="95" t="str">
        <f>CONCATENATE("stůl č. ",'zápis E-H'!I34)</f>
        <v xml:space="preserve">stůl č. </v>
      </c>
      <c r="H65" s="269" t="str">
        <f>'zápis E-H'!F37</f>
        <v>Turnaj B - skupina B</v>
      </c>
      <c r="I65" s="272"/>
      <c r="J65" s="273"/>
      <c r="K65" s="149" t="str">
        <f>'zápis E-H'!G37</f>
        <v>21.9.2024</v>
      </c>
      <c r="L65" s="94" t="str">
        <f>CONCATENATE("zápas č. ",'zápis E-H'!H37)</f>
        <v>zápas č. 4</v>
      </c>
      <c r="M65" s="95" t="str">
        <f>CONCATENATE("stůl č. ",'zápis E-H'!I37)</f>
        <v xml:space="preserve">stůl č. </v>
      </c>
    </row>
    <row r="66" spans="1:13" ht="36" customHeight="1" thickBot="1" x14ac:dyDescent="0.25">
      <c r="A66" s="260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------   (------)</v>
      </c>
      <c r="B66" s="261"/>
      <c r="C66" s="261"/>
      <c r="D66" s="260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------   (------)</v>
      </c>
      <c r="E66" s="261"/>
      <c r="F66" s="262"/>
      <c r="H66" s="260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------   (------)</v>
      </c>
      <c r="I66" s="261"/>
      <c r="J66" s="262"/>
      <c r="K66" s="260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------   (------)</v>
      </c>
      <c r="L66" s="261"/>
      <c r="M66" s="262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8" t="str">
        <f>'zápis E-H'!C35</f>
        <v>------</v>
      </c>
      <c r="C69" s="249"/>
      <c r="D69" s="251" t="s">
        <v>32</v>
      </c>
      <c r="E69" s="252"/>
      <c r="F69" s="253"/>
      <c r="H69" s="148" t="s">
        <v>31</v>
      </c>
      <c r="I69" s="248" t="str">
        <f>'zápis E-H'!E34</f>
        <v>------</v>
      </c>
      <c r="J69" s="249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54" t="str">
        <f>'zápis E-H'!C1</f>
        <v>BTM U11 Lednice</v>
      </c>
      <c r="B71" s="255"/>
      <c r="C71" s="255"/>
      <c r="D71" s="255"/>
      <c r="E71" s="255"/>
      <c r="F71" s="256"/>
      <c r="H71" s="254" t="str">
        <f>'zápis E-H'!C1</f>
        <v>BTM U11 Lednice</v>
      </c>
      <c r="I71" s="255"/>
      <c r="J71" s="255"/>
      <c r="K71" s="255"/>
      <c r="L71" s="255"/>
      <c r="M71" s="256"/>
    </row>
    <row r="72" spans="1:13" ht="36" customHeight="1" thickBot="1" x14ac:dyDescent="0.25">
      <c r="A72" s="268" t="str">
        <f>'zápis E-H'!F35</f>
        <v>Turnaj B - skupina B</v>
      </c>
      <c r="B72" s="258"/>
      <c r="C72" s="259"/>
      <c r="D72" s="149" t="str">
        <f>'zápis E-H'!G35</f>
        <v>21.9.2024</v>
      </c>
      <c r="E72" s="94" t="str">
        <f>CONCATENATE("zápas č. ",'zápis E-H'!H35)</f>
        <v>zápas č. 2</v>
      </c>
      <c r="F72" s="95" t="str">
        <f>CONCATENATE("stůl č. ",'zápis E-H'!I35)</f>
        <v xml:space="preserve">stůl č. </v>
      </c>
      <c r="H72" s="268" t="str">
        <f>'zápis E-H'!F38</f>
        <v>Turnaj B - skupina B</v>
      </c>
      <c r="I72" s="258"/>
      <c r="J72" s="259"/>
      <c r="K72" s="149" t="str">
        <f>'zápis E-H'!G38</f>
        <v>21.9.2024</v>
      </c>
      <c r="L72" s="94" t="str">
        <f>CONCATENATE("zápas č. ",'zápis E-H'!H38)</f>
        <v>zápas č. 5</v>
      </c>
      <c r="M72" s="95" t="str">
        <f>CONCATENATE("stůl č. ",'zápis E-H'!I38)</f>
        <v xml:space="preserve">stůl č. </v>
      </c>
    </row>
    <row r="73" spans="1:13" ht="36" customHeight="1" thickBot="1" x14ac:dyDescent="0.25">
      <c r="A73" s="260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------   (------)</v>
      </c>
      <c r="B73" s="261"/>
      <c r="C73" s="262"/>
      <c r="D73" s="260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------   (------)</v>
      </c>
      <c r="E73" s="261"/>
      <c r="F73" s="262"/>
      <c r="H73" s="260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------   (------)</v>
      </c>
      <c r="I73" s="261"/>
      <c r="J73" s="262"/>
      <c r="K73" s="260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------   (------)</v>
      </c>
      <c r="L73" s="261"/>
      <c r="M73" s="262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8" t="str">
        <f>'zápis E-H'!E34</f>
        <v>------</v>
      </c>
      <c r="C76" s="249"/>
      <c r="D76" s="251" t="s">
        <v>32</v>
      </c>
      <c r="E76" s="252"/>
      <c r="F76" s="253"/>
      <c r="H76" s="148" t="s">
        <v>31</v>
      </c>
      <c r="I76" s="248" t="str">
        <f>'zápis E-H'!E35</f>
        <v>------</v>
      </c>
      <c r="J76" s="249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54" t="str">
        <f>'zápis E-H'!C1</f>
        <v>BTM U11 Lednice</v>
      </c>
      <c r="B78" s="255"/>
      <c r="C78" s="255"/>
      <c r="D78" s="255"/>
      <c r="E78" s="255"/>
      <c r="F78" s="256"/>
      <c r="H78" s="254" t="str">
        <f>'zápis E-H'!C1</f>
        <v>BTM U11 Lednice</v>
      </c>
      <c r="I78" s="255"/>
      <c r="J78" s="255"/>
      <c r="K78" s="255"/>
      <c r="L78" s="255"/>
      <c r="M78" s="256"/>
    </row>
    <row r="79" spans="1:13" ht="36" customHeight="1" thickBot="1" x14ac:dyDescent="0.25">
      <c r="A79" s="268" t="str">
        <f>'zápis E-H'!F36</f>
        <v>Turnaj B - skupina B</v>
      </c>
      <c r="B79" s="258"/>
      <c r="C79" s="259"/>
      <c r="D79" s="149" t="str">
        <f>'zápis E-H'!G36</f>
        <v>21.9.2024</v>
      </c>
      <c r="E79" s="94" t="str">
        <f>CONCATENATE("zápas č. ",'zápis E-H'!H36)</f>
        <v>zápas č. 3</v>
      </c>
      <c r="F79" s="95" t="str">
        <f>CONCATENATE("stůl č. ",'zápis E-H'!I36)</f>
        <v xml:space="preserve">stůl č. </v>
      </c>
      <c r="H79" s="268" t="str">
        <f>'zápis E-H'!F39</f>
        <v>Turnaj B - skupina B</v>
      </c>
      <c r="I79" s="258"/>
      <c r="J79" s="259"/>
      <c r="K79" s="149" t="str">
        <f>'zápis E-H'!G39</f>
        <v>21.9.2024</v>
      </c>
      <c r="L79" s="94" t="str">
        <f>CONCATENATE("zápas č. ",'zápis E-H'!H39)</f>
        <v>zápas č. 6</v>
      </c>
      <c r="M79" s="95" t="str">
        <f>CONCATENATE("stůl č. ",'zápis E-H'!I39)</f>
        <v xml:space="preserve">stůl č. </v>
      </c>
    </row>
    <row r="80" spans="1:13" ht="36" customHeight="1" thickBot="1" x14ac:dyDescent="0.25">
      <c r="A80" s="260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------   (------)</v>
      </c>
      <c r="B80" s="261"/>
      <c r="C80" s="262"/>
      <c r="D80" s="260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------   (------)</v>
      </c>
      <c r="E80" s="261"/>
      <c r="F80" s="262"/>
      <c r="H80" s="260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------   (------)</v>
      </c>
      <c r="I80" s="261"/>
      <c r="J80" s="262"/>
      <c r="K80" s="260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------   (------)</v>
      </c>
      <c r="L80" s="261"/>
      <c r="M80" s="262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8" t="str">
        <f>'zápis E-H'!C34</f>
        <v>------</v>
      </c>
      <c r="C83" s="249"/>
      <c r="D83" s="251" t="s">
        <v>32</v>
      </c>
      <c r="E83" s="252"/>
      <c r="F83" s="253"/>
      <c r="H83" s="148" t="s">
        <v>31</v>
      </c>
      <c r="I83" s="248" t="str">
        <f>'zápis E-H'!C35</f>
        <v>------</v>
      </c>
      <c r="J83" s="249"/>
      <c r="K83" s="251" t="s">
        <v>32</v>
      </c>
      <c r="L83" s="252"/>
      <c r="M83" s="253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35433070866141736" bottom="0.39370078740157483" header="0" footer="0"/>
  <pageSetup paperSize="9" scale="85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3"/>
  <sheetViews>
    <sheetView topLeftCell="A43" workbookViewId="0">
      <selection activeCell="A34" sqref="A34:F39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4" t="str">
        <f>'zápis I-L'!C1</f>
        <v>BTM U11 Lednice</v>
      </c>
      <c r="B1" s="255"/>
      <c r="C1" s="255"/>
      <c r="D1" s="255"/>
      <c r="E1" s="255"/>
      <c r="F1" s="256"/>
      <c r="H1" s="254" t="str">
        <f>'zápis I-L'!C1</f>
        <v>BTM U11 Lednice</v>
      </c>
      <c r="I1" s="255"/>
      <c r="J1" s="255"/>
      <c r="K1" s="255"/>
      <c r="L1" s="255"/>
      <c r="M1" s="256"/>
    </row>
    <row r="2" spans="1:13" ht="36" customHeight="1" thickBot="1" x14ac:dyDescent="0.25">
      <c r="A2" s="257" t="str">
        <f>CONCATENATE(" ",'zápis I-L'!F4," ")</f>
        <v xml:space="preserve"> Turnaj B - skupina C </v>
      </c>
      <c r="B2" s="258"/>
      <c r="C2" s="259"/>
      <c r="D2" s="93" t="str">
        <f>CONCATENATE(" ",'zápis I-L'!G4)</f>
        <v xml:space="preserve"> 21.9.2024</v>
      </c>
      <c r="E2" s="94" t="str">
        <f>CONCATENATE("zápas č. ",'zápis I-L'!H4)</f>
        <v>zápas č. 1</v>
      </c>
      <c r="F2" s="95" t="str">
        <f>CONCATENATE("stůl č. ",'zápis I-L'!I4)</f>
        <v xml:space="preserve">stůl č. </v>
      </c>
      <c r="H2" s="257" t="str">
        <f>CONCATENATE(" ",'zápis I-L'!F7," ")</f>
        <v xml:space="preserve"> Turnaj B - skupina C </v>
      </c>
      <c r="I2" s="258"/>
      <c r="J2" s="259"/>
      <c r="K2" s="93" t="str">
        <f>CONCATENATE(" ",'zápis I-L'!G7)</f>
        <v xml:space="preserve"> 21.9.2024</v>
      </c>
      <c r="L2" s="94" t="str">
        <f>CONCATENATE("zápas č. ",'zápis I-L'!H7)</f>
        <v>zápas č. 4</v>
      </c>
      <c r="M2" s="95" t="str">
        <f>CONCATENATE("stůl č. ",'zápis I-L'!I7)</f>
        <v xml:space="preserve">stůl č. </v>
      </c>
    </row>
    <row r="3" spans="1:13" ht="36" customHeight="1" thickBot="1" x14ac:dyDescent="0.25">
      <c r="A3" s="260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Kurka Matěj   (KST FOSFA LVA)</v>
      </c>
      <c r="B3" s="261"/>
      <c r="C3" s="261"/>
      <c r="D3" s="260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Řezníček Filip   (SK Přerov)</v>
      </c>
      <c r="E3" s="261"/>
      <c r="F3" s="262"/>
      <c r="H3" s="260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Kurka Matěj   (KST FOSFA LVA)</v>
      </c>
      <c r="I3" s="261"/>
      <c r="J3" s="262"/>
      <c r="K3" s="260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Hasoňová Jana   (SKST Hodonín)</v>
      </c>
      <c r="L3" s="261"/>
      <c r="M3" s="262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8" t="str">
        <f>'zápis I-L'!C5</f>
        <v>Hasoňová Jana</v>
      </c>
      <c r="C6" s="249"/>
      <c r="D6" s="250" t="s">
        <v>32</v>
      </c>
      <c r="E6" s="226"/>
      <c r="F6" s="227"/>
      <c r="H6" s="148" t="s">
        <v>31</v>
      </c>
      <c r="I6" s="248" t="str">
        <f>'zápis I-L'!E4</f>
        <v>Řezníček Filip</v>
      </c>
      <c r="J6" s="249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54" t="str">
        <f>'zápis I-L'!C1</f>
        <v>BTM U11 Lednice</v>
      </c>
      <c r="B8" s="255"/>
      <c r="C8" s="255"/>
      <c r="D8" s="255"/>
      <c r="E8" s="255"/>
      <c r="F8" s="256"/>
      <c r="H8" s="254" t="str">
        <f>'zápis I-L'!C1</f>
        <v>BTM U11 Lednice</v>
      </c>
      <c r="I8" s="255"/>
      <c r="J8" s="255"/>
      <c r="K8" s="255"/>
      <c r="L8" s="255"/>
      <c r="M8" s="256"/>
    </row>
    <row r="9" spans="1:13" ht="36" customHeight="1" thickBot="1" x14ac:dyDescent="0.25">
      <c r="A9" s="257" t="str">
        <f>CONCATENATE(" ",'zápis I-L'!F5," ")</f>
        <v xml:space="preserve"> Turnaj B - skupina C </v>
      </c>
      <c r="B9" s="258"/>
      <c r="C9" s="259"/>
      <c r="D9" s="93" t="str">
        <f>CONCATENATE(" ",'zápis I-L'!G5)</f>
        <v xml:space="preserve"> 21.9.2024</v>
      </c>
      <c r="E9" s="94" t="str">
        <f>CONCATENATE("zápas č. ",'zápis I-L'!H5)</f>
        <v>zápas č. 2</v>
      </c>
      <c r="F9" s="95" t="str">
        <f>CONCATENATE("stůl č. ",'zápis I-L'!I5)</f>
        <v xml:space="preserve">stůl č. </v>
      </c>
      <c r="H9" s="257" t="str">
        <f>CONCATENATE(" ",'zápis I-L'!F8," ")</f>
        <v xml:space="preserve"> Turnaj B - skupina C </v>
      </c>
      <c r="I9" s="258"/>
      <c r="J9" s="259"/>
      <c r="K9" s="93" t="str">
        <f>CONCATENATE(" ",'zápis I-L'!G8)</f>
        <v xml:space="preserve"> 21.9.2024</v>
      </c>
      <c r="L9" s="94" t="str">
        <f>CONCATENATE("zápas č. ",'zápis I-L'!H8)</f>
        <v>zápas č. 5</v>
      </c>
      <c r="M9" s="95" t="str">
        <f>CONCATENATE("stůl č. ",'zápis I-L'!I8)</f>
        <v xml:space="preserve">stůl č. </v>
      </c>
    </row>
    <row r="10" spans="1:13" ht="36" customHeight="1" thickBot="1" x14ac:dyDescent="0.25">
      <c r="A10" s="260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Hasoňová Jana   (SKST Hodonín)</v>
      </c>
      <c r="B10" s="261"/>
      <c r="C10" s="262"/>
      <c r="D10" s="260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Adamová Adéla   (Sokol Znojmo-Orel Únanov)</v>
      </c>
      <c r="E10" s="261"/>
      <c r="F10" s="262"/>
      <c r="H10" s="260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Hasoňová Jana   (SKST Hodonín)</v>
      </c>
      <c r="I10" s="261"/>
      <c r="J10" s="262"/>
      <c r="K10" s="260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Řezníček Filip   (SK Přerov)</v>
      </c>
      <c r="L10" s="261"/>
      <c r="M10" s="262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8" t="str">
        <f>'zápis I-L'!E4</f>
        <v>Řezníček Filip</v>
      </c>
      <c r="C13" s="249"/>
      <c r="D13" s="251" t="s">
        <v>32</v>
      </c>
      <c r="E13" s="252"/>
      <c r="F13" s="253"/>
      <c r="H13" s="148" t="s">
        <v>31</v>
      </c>
      <c r="I13" s="248" t="str">
        <f>'zápis I-L'!E5</f>
        <v>Adamová Adéla</v>
      </c>
      <c r="J13" s="249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54" t="str">
        <f>'zápis I-L'!C1</f>
        <v>BTM U11 Lednice</v>
      </c>
      <c r="B15" s="263"/>
      <c r="C15" s="263"/>
      <c r="D15" s="263"/>
      <c r="E15" s="263"/>
      <c r="F15" s="264"/>
      <c r="H15" s="254" t="str">
        <f>'zápis I-L'!C1</f>
        <v>BTM U11 Lednice</v>
      </c>
      <c r="I15" s="255"/>
      <c r="J15" s="255"/>
      <c r="K15" s="255"/>
      <c r="L15" s="255"/>
      <c r="M15" s="256"/>
    </row>
    <row r="16" spans="1:13" ht="36" customHeight="1" thickBot="1" x14ac:dyDescent="0.25">
      <c r="A16" s="257" t="str">
        <f>CONCATENATE(" ",'zápis I-L'!F6," ")</f>
        <v xml:space="preserve"> Turnaj B - skupina C </v>
      </c>
      <c r="B16" s="258"/>
      <c r="C16" s="259"/>
      <c r="D16" s="93" t="str">
        <f>CONCATENATE(" ",'zápis I-L'!G6)</f>
        <v xml:space="preserve"> 21.9.2024</v>
      </c>
      <c r="E16" s="94" t="str">
        <f>CONCATENATE("zápas č. ",'zápis I-L'!H6)</f>
        <v>zápas č. 3</v>
      </c>
      <c r="F16" s="95" t="str">
        <f>CONCATENATE("stůl č. ",'zápis I-L'!I6)</f>
        <v xml:space="preserve">stůl č. </v>
      </c>
      <c r="H16" s="257" t="str">
        <f>CONCATENATE(" ",'zápis I-L'!F9," ")</f>
        <v xml:space="preserve"> Turnaj B - skupina C </v>
      </c>
      <c r="I16" s="258"/>
      <c r="J16" s="259"/>
      <c r="K16" s="93" t="str">
        <f>CONCATENATE(" ",'zápis I-L'!G9)</f>
        <v xml:space="preserve"> 21.9.2024</v>
      </c>
      <c r="L16" s="94" t="str">
        <f>CONCATENATE("zápasč. ",'zápis I-L'!H9)</f>
        <v>zápasč. 6</v>
      </c>
      <c r="M16" s="95" t="str">
        <f>CONCATENATE("stůl č. ",'zápis I-L'!I9)</f>
        <v xml:space="preserve">stůl č. </v>
      </c>
    </row>
    <row r="17" spans="1:13" ht="36" customHeight="1" thickBot="1" x14ac:dyDescent="0.25">
      <c r="A17" s="260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Řezníček Filip   (SK Přerov)</v>
      </c>
      <c r="B17" s="261"/>
      <c r="C17" s="262"/>
      <c r="D17" s="260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Adamová Adéla   (Sokol Znojmo-Orel Únanov)</v>
      </c>
      <c r="E17" s="261"/>
      <c r="F17" s="262"/>
      <c r="H17" s="260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Adamová Adéla   (Sokol Znojmo-Orel Únanov)</v>
      </c>
      <c r="I17" s="261"/>
      <c r="J17" s="262"/>
      <c r="K17" s="260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Kurka Matěj   (KST FOSFA LVA)</v>
      </c>
      <c r="L17" s="261"/>
      <c r="M17" s="262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8" t="str">
        <f>'zápis I-L'!C4</f>
        <v>Kurka Matěj</v>
      </c>
      <c r="C20" s="249"/>
      <c r="D20" s="251" t="s">
        <v>32</v>
      </c>
      <c r="E20" s="252"/>
      <c r="F20" s="253"/>
      <c r="H20" s="148" t="s">
        <v>31</v>
      </c>
      <c r="I20" s="248" t="str">
        <f>'zápis I-L'!C5</f>
        <v>Hasoňová Jana</v>
      </c>
      <c r="J20" s="249"/>
      <c r="K20" s="251" t="s">
        <v>32</v>
      </c>
      <c r="L20" s="252"/>
      <c r="M20" s="253"/>
    </row>
    <row r="21" spans="1:13" ht="18.75" customHeight="1" thickBot="1" x14ac:dyDescent="0.25"/>
    <row r="22" spans="1:13" ht="36" customHeight="1" x14ac:dyDescent="0.2">
      <c r="A22" s="265" t="str">
        <f>'zápis I-L'!C1</f>
        <v>BTM U11 Lednice</v>
      </c>
      <c r="B22" s="266"/>
      <c r="C22" s="266"/>
      <c r="D22" s="266"/>
      <c r="E22" s="266"/>
      <c r="F22" s="267"/>
      <c r="H22" s="254" t="str">
        <f>'zápis I-L'!C1</f>
        <v>BTM U11 Lednice</v>
      </c>
      <c r="I22" s="255"/>
      <c r="J22" s="255"/>
      <c r="K22" s="255"/>
      <c r="L22" s="255"/>
      <c r="M22" s="256"/>
    </row>
    <row r="23" spans="1:13" ht="36" customHeight="1" thickBot="1" x14ac:dyDescent="0.25">
      <c r="A23" s="268" t="str">
        <f>'zápis I-L'!F14</f>
        <v>Turnaj B - skupina D</v>
      </c>
      <c r="B23" s="258"/>
      <c r="C23" s="259"/>
      <c r="D23" s="149" t="str">
        <f>'zápis I-L'!G14</f>
        <v>21.9.2024</v>
      </c>
      <c r="E23" s="94" t="str">
        <f>CONCATENATE("zápas č. ",'zápis I-L'!H14)</f>
        <v>zápas č. 1</v>
      </c>
      <c r="F23" s="95" t="str">
        <f>CONCATENATE("stůl č. ",'zápis I-L'!I14)</f>
        <v xml:space="preserve">stůl č. </v>
      </c>
      <c r="H23" s="269" t="str">
        <f>'zápis I-L'!F17</f>
        <v>Turnaj B - skupina D</v>
      </c>
      <c r="I23" s="270"/>
      <c r="J23" s="271"/>
      <c r="K23" s="149" t="str">
        <f>'zápis I-L'!G17</f>
        <v>21.9.2024</v>
      </c>
      <c r="L23" s="94" t="str">
        <f>CONCATENATE("zápas č. ",'zápis I-L'!H17)</f>
        <v>zápas č. 4</v>
      </c>
      <c r="M23" s="95" t="str">
        <f>CONCATENATE("stůl č. ",'zápis I-L'!I17)</f>
        <v xml:space="preserve">stůl č. </v>
      </c>
    </row>
    <row r="24" spans="1:13" ht="36" customHeight="1" thickBot="1" x14ac:dyDescent="0.25">
      <c r="A24" s="260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Juráček Michal   (MSK Břeclav)</v>
      </c>
      <c r="B24" s="261"/>
      <c r="C24" s="261"/>
      <c r="D24" s="260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Stanek Peter   (KST FOSFA LVA)</v>
      </c>
      <c r="E24" s="261"/>
      <c r="F24" s="262"/>
      <c r="H24" s="260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Juráček Michal   (MSK Břeclav)</v>
      </c>
      <c r="I24" s="261"/>
      <c r="J24" s="262"/>
      <c r="K24" s="260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Pohanka Samuel   (MS Brno)</v>
      </c>
      <c r="L24" s="261"/>
      <c r="M24" s="262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8" t="str">
        <f>'zápis I-L'!C15</f>
        <v>Pohanka Samuel</v>
      </c>
      <c r="C27" s="249"/>
      <c r="D27" s="251" t="s">
        <v>32</v>
      </c>
      <c r="E27" s="252"/>
      <c r="F27" s="253"/>
      <c r="H27" s="148" t="s">
        <v>31</v>
      </c>
      <c r="I27" s="248" t="str">
        <f>'zápis I-L'!E14</f>
        <v>Stanek Peter</v>
      </c>
      <c r="J27" s="249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54" t="str">
        <f>'zápis I-L'!C1</f>
        <v>BTM U11 Lednice</v>
      </c>
      <c r="B29" s="255"/>
      <c r="C29" s="255"/>
      <c r="D29" s="255"/>
      <c r="E29" s="255"/>
      <c r="F29" s="256"/>
      <c r="H29" s="254" t="str">
        <f>'zápis I-L'!C1</f>
        <v>BTM U11 Lednice</v>
      </c>
      <c r="I29" s="255"/>
      <c r="J29" s="255"/>
      <c r="K29" s="255"/>
      <c r="L29" s="255"/>
      <c r="M29" s="256"/>
    </row>
    <row r="30" spans="1:13" ht="36" customHeight="1" thickBot="1" x14ac:dyDescent="0.25">
      <c r="A30" s="268" t="str">
        <f>'zápis I-L'!F15</f>
        <v>Turnaj B - skupina D</v>
      </c>
      <c r="B30" s="258"/>
      <c r="C30" s="259"/>
      <c r="D30" s="149" t="str">
        <f>'zápis I-L'!G15</f>
        <v>21.9.2024</v>
      </c>
      <c r="E30" s="94" t="str">
        <f>CONCATENATE("zápas č. ",'zápis I-L'!H15)</f>
        <v>zápas č. 2</v>
      </c>
      <c r="F30" s="95" t="str">
        <f>CONCATENATE("stůl č. ",'zápis I-L'!I15)</f>
        <v xml:space="preserve">stůl č. </v>
      </c>
      <c r="H30" s="268" t="str">
        <f>'zápis I-L'!F18</f>
        <v>Turnaj B - skupina D</v>
      </c>
      <c r="I30" s="258"/>
      <c r="J30" s="259"/>
      <c r="K30" s="149" t="str">
        <f>'zápis I-L'!G18</f>
        <v>21.9.2024</v>
      </c>
      <c r="L30" s="94" t="str">
        <f>CONCATENATE("zápas č. ",'zápis I-L'!H18)</f>
        <v>zápas č. 5</v>
      </c>
      <c r="M30" s="95" t="str">
        <f>CONCATENATE("stůl č. ",'zápis I-L'!I18)</f>
        <v xml:space="preserve">stůl č. </v>
      </c>
    </row>
    <row r="31" spans="1:13" ht="36" customHeight="1" thickBot="1" x14ac:dyDescent="0.25">
      <c r="A31" s="260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Pohanka Samuel   (MS Brno)</v>
      </c>
      <c r="B31" s="261"/>
      <c r="C31" s="262"/>
      <c r="D31" s="260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Beneš Jan   (TJ Sokol Ondratice)</v>
      </c>
      <c r="E31" s="261"/>
      <c r="F31" s="262"/>
      <c r="H31" s="260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Pohanka Samuel   (MS Brno)</v>
      </c>
      <c r="I31" s="261"/>
      <c r="J31" s="262"/>
      <c r="K31" s="260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Stanek Peter   (KST FOSFA LVA)</v>
      </c>
      <c r="L31" s="261"/>
      <c r="M31" s="262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8" t="str">
        <f>'zápis I-L'!E14</f>
        <v>Stanek Peter</v>
      </c>
      <c r="C34" s="249"/>
      <c r="D34" s="251" t="s">
        <v>32</v>
      </c>
      <c r="E34" s="252"/>
      <c r="F34" s="253"/>
      <c r="H34" s="148" t="s">
        <v>31</v>
      </c>
      <c r="I34" s="248" t="str">
        <f>'zápis I-L'!E15</f>
        <v>Beneš Jan</v>
      </c>
      <c r="J34" s="249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54" t="str">
        <f>'zápis I-L'!C1</f>
        <v>BTM U11 Lednice</v>
      </c>
      <c r="B36" s="255"/>
      <c r="C36" s="255"/>
      <c r="D36" s="255"/>
      <c r="E36" s="255"/>
      <c r="F36" s="256"/>
      <c r="H36" s="254" t="str">
        <f>'zápis I-L'!C1</f>
        <v>BTM U11 Lednice</v>
      </c>
      <c r="I36" s="255"/>
      <c r="J36" s="255"/>
      <c r="K36" s="255"/>
      <c r="L36" s="255"/>
      <c r="M36" s="256"/>
    </row>
    <row r="37" spans="1:13" ht="36" customHeight="1" thickBot="1" x14ac:dyDescent="0.25">
      <c r="A37" s="268" t="str">
        <f>'zápis I-L'!F16</f>
        <v>Turnaj B - skupina D</v>
      </c>
      <c r="B37" s="258"/>
      <c r="C37" s="259"/>
      <c r="D37" s="149" t="str">
        <f>'zápis I-L'!G16</f>
        <v>21.9.2024</v>
      </c>
      <c r="E37" s="94" t="str">
        <f>CONCATENATE("zápas č. ",'zápis I-L'!H16)</f>
        <v>zápas č. 3</v>
      </c>
      <c r="F37" s="95" t="str">
        <f>CONCATENATE("stůl č. ",'zápis I-L'!I16)</f>
        <v xml:space="preserve">stůl č. </v>
      </c>
      <c r="H37" s="268" t="str">
        <f>'zápis I-L'!F19</f>
        <v>Turnaj B - skupina D</v>
      </c>
      <c r="I37" s="258"/>
      <c r="J37" s="259"/>
      <c r="K37" s="149" t="str">
        <f>'zápis I-L'!G19</f>
        <v>21.9.2024</v>
      </c>
      <c r="L37" s="94" t="str">
        <f>CONCATENATE("zápas č. ",'zápis I-L'!H19)</f>
        <v>zápas č. 6</v>
      </c>
      <c r="M37" s="95" t="str">
        <f>CONCATENATE("stůl č. ",'zápis I-L'!I19)</f>
        <v xml:space="preserve">stůl č. </v>
      </c>
    </row>
    <row r="38" spans="1:13" ht="36" customHeight="1" thickBot="1" x14ac:dyDescent="0.25">
      <c r="A38" s="260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Stanek Peter   (KST FOSFA LVA)</v>
      </c>
      <c r="B38" s="261"/>
      <c r="C38" s="262"/>
      <c r="D38" s="260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Beneš Jan   (TJ Sokol Ondratice)</v>
      </c>
      <c r="E38" s="261"/>
      <c r="F38" s="262"/>
      <c r="H38" s="260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Beneš Jan   (TJ Sokol Ondratice)</v>
      </c>
      <c r="I38" s="261"/>
      <c r="J38" s="262"/>
      <c r="K38" s="260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Juráček Michal   (MSK Břeclav)</v>
      </c>
      <c r="L38" s="261"/>
      <c r="M38" s="262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8" t="str">
        <f>'zápis I-L'!C14</f>
        <v>Juráček Michal</v>
      </c>
      <c r="C41" s="249"/>
      <c r="D41" s="251" t="s">
        <v>32</v>
      </c>
      <c r="E41" s="252"/>
      <c r="F41" s="253"/>
      <c r="H41" s="148" t="s">
        <v>31</v>
      </c>
      <c r="I41" s="248" t="str">
        <f>'zápis I-L'!C15</f>
        <v>Pohanka Samuel</v>
      </c>
      <c r="J41" s="249"/>
      <c r="K41" s="251" t="s">
        <v>32</v>
      </c>
      <c r="L41" s="252"/>
      <c r="M41" s="253"/>
    </row>
    <row r="42" spans="1:13" ht="20.25" customHeight="1" thickBot="1" x14ac:dyDescent="0.25"/>
    <row r="43" spans="1:13" ht="36" customHeight="1" x14ac:dyDescent="0.2">
      <c r="A43" s="265" t="str">
        <f>'zápis I-L'!C1</f>
        <v>BTM U11 Lednice</v>
      </c>
      <c r="B43" s="266"/>
      <c r="C43" s="266"/>
      <c r="D43" s="266"/>
      <c r="E43" s="266"/>
      <c r="F43" s="267"/>
      <c r="H43" s="254" t="str">
        <f>'zápis I-L'!C1</f>
        <v>BTM U11 Lednice</v>
      </c>
      <c r="I43" s="255"/>
      <c r="J43" s="255"/>
      <c r="K43" s="255"/>
      <c r="L43" s="255"/>
      <c r="M43" s="256"/>
    </row>
    <row r="44" spans="1:13" ht="36" customHeight="1" thickBot="1" x14ac:dyDescent="0.25">
      <c r="A44" s="268" t="str">
        <f>'zápis I-L'!F24</f>
        <v>Turnaj B - skupina E</v>
      </c>
      <c r="B44" s="258"/>
      <c r="C44" s="259"/>
      <c r="D44" s="149" t="str">
        <f>'zápis I-L'!G24</f>
        <v>21.9.2024</v>
      </c>
      <c r="E44" s="94" t="str">
        <f>CONCATENATE("zápas č. ",'zápis I-L'!H24)</f>
        <v>zápas č. 1</v>
      </c>
      <c r="F44" s="95" t="str">
        <f>CONCATENATE("stůl č. ",'zápis I-L'!I24)</f>
        <v xml:space="preserve">stůl č. </v>
      </c>
      <c r="H44" s="269" t="str">
        <f>'zápis I-L'!F27</f>
        <v>Turnaj B - skupina E</v>
      </c>
      <c r="I44" s="272"/>
      <c r="J44" s="273"/>
      <c r="K44" s="149" t="str">
        <f>'zápis I-L'!G27</f>
        <v>21.9.2024</v>
      </c>
      <c r="L44" s="94" t="str">
        <f>CONCATENATE("zápas č. ",'zápis I-L'!H27)</f>
        <v>zápas č. 4</v>
      </c>
      <c r="M44" s="95" t="str">
        <f>CONCATENATE("stůl č. ",'zápis I-L'!I27)</f>
        <v xml:space="preserve">stůl č. </v>
      </c>
    </row>
    <row r="45" spans="1:13" ht="36" customHeight="1" thickBot="1" x14ac:dyDescent="0.25">
      <c r="A45" s="260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Šnábl Josef   (Sokol Znojmo-Orel Únanov)</v>
      </c>
      <c r="B45" s="261"/>
      <c r="C45" s="261"/>
      <c r="D45" s="260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Solfronková Ema   (MS Brno)</v>
      </c>
      <c r="E45" s="261"/>
      <c r="F45" s="262"/>
      <c r="H45" s="260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Šnábl Josef   (Sokol Znojmo-Orel Únanov)</v>
      </c>
      <c r="I45" s="261"/>
      <c r="J45" s="262"/>
      <c r="K45" s="260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Mráz Eduard   (KST FOSFA LVA)</v>
      </c>
      <c r="L45" s="261"/>
      <c r="M45" s="262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8" t="str">
        <f>'zápis I-L'!C25</f>
        <v>Mráz Eduard</v>
      </c>
      <c r="C48" s="249"/>
      <c r="D48" s="251" t="s">
        <v>32</v>
      </c>
      <c r="E48" s="252"/>
      <c r="F48" s="253"/>
      <c r="H48" s="148" t="s">
        <v>31</v>
      </c>
      <c r="I48" s="248" t="str">
        <f>'zápis I-L'!E24</f>
        <v>Solfronková Ema</v>
      </c>
      <c r="J48" s="249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54" t="str">
        <f>'zápis I-L'!C1</f>
        <v>BTM U11 Lednice</v>
      </c>
      <c r="B50" s="255"/>
      <c r="C50" s="255"/>
      <c r="D50" s="255"/>
      <c r="E50" s="255"/>
      <c r="F50" s="256"/>
      <c r="H50" s="254" t="str">
        <f>'zápis I-L'!C1</f>
        <v>BTM U11 Lednice</v>
      </c>
      <c r="I50" s="255"/>
      <c r="J50" s="255"/>
      <c r="K50" s="255"/>
      <c r="L50" s="255"/>
      <c r="M50" s="256"/>
    </row>
    <row r="51" spans="1:13" ht="36" customHeight="1" thickBot="1" x14ac:dyDescent="0.25">
      <c r="A51" s="268" t="str">
        <f>'zápis I-L'!F25</f>
        <v>Turnaj B - skupina E</v>
      </c>
      <c r="B51" s="258"/>
      <c r="C51" s="259"/>
      <c r="D51" s="149" t="str">
        <f>'zápis I-L'!G25</f>
        <v>21.9.2024</v>
      </c>
      <c r="E51" s="94" t="str">
        <f>CONCATENATE("zápas č. ",'zápis I-L'!H25)</f>
        <v>zápas č. 2</v>
      </c>
      <c r="F51" s="95" t="str">
        <f>CONCATENATE("stůl č. ",'zápis I-L'!I25)</f>
        <v xml:space="preserve">stůl č. </v>
      </c>
      <c r="H51" s="268" t="str">
        <f>'zápis I-L'!F28</f>
        <v>Turnaj B - skupina E</v>
      </c>
      <c r="I51" s="258"/>
      <c r="J51" s="259"/>
      <c r="K51" s="149" t="str">
        <f>'zápis I-L'!G28</f>
        <v>21.9.2024</v>
      </c>
      <c r="L51" s="94" t="str">
        <f>CONCATENATE("zápas č. ",'zápis I-L'!H28)</f>
        <v>zápas č. 5</v>
      </c>
      <c r="M51" s="95" t="str">
        <f>CONCATENATE("stůl č. ",'zápis I-L'!I28)</f>
        <v xml:space="preserve">stůl č. </v>
      </c>
    </row>
    <row r="52" spans="1:13" ht="36" customHeight="1" thickBot="1" x14ac:dyDescent="0.25">
      <c r="A52" s="260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Mráz Eduard   (KST FOSFA LVA)</v>
      </c>
      <c r="B52" s="261"/>
      <c r="C52" s="262"/>
      <c r="D52" s="260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Kovanič Martin   (MSK Břeclav)</v>
      </c>
      <c r="E52" s="261"/>
      <c r="F52" s="262"/>
      <c r="H52" s="260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Mráz Eduard   (KST FOSFA LVA)</v>
      </c>
      <c r="I52" s="261"/>
      <c r="J52" s="262"/>
      <c r="K52" s="260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Solfronková Ema   (MS Brno)</v>
      </c>
      <c r="L52" s="261"/>
      <c r="M52" s="262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8" t="str">
        <f>'zápis I-L'!E24</f>
        <v>Solfronková Ema</v>
      </c>
      <c r="C55" s="249"/>
      <c r="D55" s="251" t="s">
        <v>32</v>
      </c>
      <c r="E55" s="252"/>
      <c r="F55" s="253"/>
      <c r="H55" s="148" t="s">
        <v>31</v>
      </c>
      <c r="I55" s="248" t="str">
        <f>'zápis I-L'!E25</f>
        <v>Kovanič Martin</v>
      </c>
      <c r="J55" s="249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54" t="str">
        <f>'zápis I-L'!C1</f>
        <v>BTM U11 Lednice</v>
      </c>
      <c r="B57" s="255"/>
      <c r="C57" s="255"/>
      <c r="D57" s="255"/>
      <c r="E57" s="255"/>
      <c r="F57" s="256"/>
      <c r="H57" s="254" t="str">
        <f>'zápis I-L'!C1</f>
        <v>BTM U11 Lednice</v>
      </c>
      <c r="I57" s="255"/>
      <c r="J57" s="255"/>
      <c r="K57" s="255"/>
      <c r="L57" s="255"/>
      <c r="M57" s="256"/>
    </row>
    <row r="58" spans="1:13" ht="36" customHeight="1" thickBot="1" x14ac:dyDescent="0.25">
      <c r="A58" s="268" t="str">
        <f>'zápis I-L'!F26</f>
        <v>Turnaj B - skupina E</v>
      </c>
      <c r="B58" s="258"/>
      <c r="C58" s="259"/>
      <c r="D58" s="149" t="str">
        <f>'zápis I-L'!G26</f>
        <v>21.9.2024</v>
      </c>
      <c r="E58" s="94" t="str">
        <f>CONCATENATE("zápas č. ",'zápis I-L'!H26)</f>
        <v>zápas č. 3</v>
      </c>
      <c r="F58" s="95" t="str">
        <f>CONCATENATE("stůl č. ",'zápis I-L'!I26)</f>
        <v xml:space="preserve">stůl č. </v>
      </c>
      <c r="H58" s="268" t="str">
        <f>'zápis I-L'!F29</f>
        <v>Turnaj B - skupina E</v>
      </c>
      <c r="I58" s="258"/>
      <c r="J58" s="259"/>
      <c r="K58" s="149" t="str">
        <f>'zápis I-L'!G29</f>
        <v>21.9.2024</v>
      </c>
      <c r="L58" s="94" t="str">
        <f>CONCATENATE("zápas č. ",'zápis I-L'!H29)</f>
        <v>zápas č. 6</v>
      </c>
      <c r="M58" s="95" t="str">
        <f>CONCATENATE("stůl č. ",'zápis I-L'!I29)</f>
        <v xml:space="preserve">stůl č. </v>
      </c>
    </row>
    <row r="59" spans="1:13" ht="36" customHeight="1" thickBot="1" x14ac:dyDescent="0.25">
      <c r="A59" s="260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Solfronková Ema   (MS Brno)</v>
      </c>
      <c r="B59" s="261"/>
      <c r="C59" s="262"/>
      <c r="D59" s="260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Kovanič Martin   (MSK Břeclav)</v>
      </c>
      <c r="E59" s="261"/>
      <c r="F59" s="262"/>
      <c r="H59" s="260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Kovanič Martin   (MSK Břeclav)</v>
      </c>
      <c r="I59" s="261"/>
      <c r="J59" s="262"/>
      <c r="K59" s="260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Šnábl Josef   (Sokol Znojmo-Orel Únanov)</v>
      </c>
      <c r="L59" s="261"/>
      <c r="M59" s="262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8" t="str">
        <f>'zápis I-L'!C24</f>
        <v>Šnábl Josef</v>
      </c>
      <c r="C62" s="249"/>
      <c r="D62" s="251" t="s">
        <v>32</v>
      </c>
      <c r="E62" s="252"/>
      <c r="F62" s="253"/>
      <c r="H62" s="148" t="s">
        <v>31</v>
      </c>
      <c r="I62" s="248" t="str">
        <f>'zápis I-L'!C25</f>
        <v>Mráz Eduard</v>
      </c>
      <c r="J62" s="249"/>
      <c r="K62" s="251" t="s">
        <v>32</v>
      </c>
      <c r="L62" s="252"/>
      <c r="M62" s="253"/>
    </row>
    <row r="63" spans="1:13" ht="10.5" customHeight="1" thickBot="1" x14ac:dyDescent="0.25"/>
    <row r="64" spans="1:13" ht="36" customHeight="1" x14ac:dyDescent="0.2">
      <c r="A64" s="265" t="str">
        <f>'zápis I-L'!C1</f>
        <v>BTM U11 Lednice</v>
      </c>
      <c r="B64" s="266"/>
      <c r="C64" s="266"/>
      <c r="D64" s="266"/>
      <c r="E64" s="266"/>
      <c r="F64" s="267"/>
      <c r="H64" s="254" t="str">
        <f>'zápis I-L'!C1</f>
        <v>BTM U11 Lednice</v>
      </c>
      <c r="I64" s="255"/>
      <c r="J64" s="255"/>
      <c r="K64" s="255"/>
      <c r="L64" s="255"/>
      <c r="M64" s="256"/>
    </row>
    <row r="65" spans="1:13" ht="36" customHeight="1" thickBot="1" x14ac:dyDescent="0.25">
      <c r="A65" s="268" t="str">
        <f>'zápis I-L'!F34</f>
        <v>Turnaj B - skupina F</v>
      </c>
      <c r="B65" s="258"/>
      <c r="C65" s="259"/>
      <c r="D65" s="149" t="str">
        <f>'zápis I-L'!G34</f>
        <v>21.9.2024</v>
      </c>
      <c r="E65" s="94" t="str">
        <f>CONCATENATE("zápas č. ",'zápis I-L'!H34)</f>
        <v>zápas č. 1</v>
      </c>
      <c r="F65" s="95" t="str">
        <f>CONCATENATE("stůl č. ",'zápis I-L'!I34)</f>
        <v xml:space="preserve">stůl č. </v>
      </c>
      <c r="H65" s="269" t="str">
        <f>'zápis I-L'!F37</f>
        <v>Turnaj B - skupina F</v>
      </c>
      <c r="I65" s="272"/>
      <c r="J65" s="273"/>
      <c r="K65" s="149" t="str">
        <f>'zápis I-L'!G37</f>
        <v>21.9.2024</v>
      </c>
      <c r="L65" s="94" t="str">
        <f>CONCATENATE("zápas č. ",'zápis I-L'!H37)</f>
        <v>zápas č. 4</v>
      </c>
      <c r="M65" s="95" t="str">
        <f>CONCATENATE("stůl č. ",'zápis I-L'!I37)</f>
        <v xml:space="preserve">stůl č. </v>
      </c>
    </row>
    <row r="66" spans="1:13" ht="36" customHeight="1" thickBot="1" x14ac:dyDescent="0.25">
      <c r="A66" s="260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Kramář Matěj   (KST Blansko)</v>
      </c>
      <c r="B66" s="261"/>
      <c r="C66" s="261"/>
      <c r="D66" s="260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Žilková Elen   (Prace)</v>
      </c>
      <c r="E66" s="261"/>
      <c r="F66" s="262"/>
      <c r="H66" s="260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Kramář Matěj   (KST Blansko)</v>
      </c>
      <c r="I66" s="261"/>
      <c r="J66" s="262"/>
      <c r="K66" s="260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Maradová Eliška   (MS Brno)</v>
      </c>
      <c r="L66" s="261"/>
      <c r="M66" s="262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8" t="str">
        <f>'zápis I-L'!C35</f>
        <v>Maradová Eliška</v>
      </c>
      <c r="C69" s="249"/>
      <c r="D69" s="251" t="s">
        <v>32</v>
      </c>
      <c r="E69" s="252"/>
      <c r="F69" s="253"/>
      <c r="H69" s="148" t="s">
        <v>31</v>
      </c>
      <c r="I69" s="248" t="str">
        <f>'zápis I-L'!E34</f>
        <v>Žilková Elen</v>
      </c>
      <c r="J69" s="249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54" t="str">
        <f>'zápis I-L'!C1</f>
        <v>BTM U11 Lednice</v>
      </c>
      <c r="B71" s="255"/>
      <c r="C71" s="255"/>
      <c r="D71" s="255"/>
      <c r="E71" s="255"/>
      <c r="F71" s="256"/>
      <c r="H71" s="254" t="str">
        <f>'zápis I-L'!C1</f>
        <v>BTM U11 Lednice</v>
      </c>
      <c r="I71" s="255"/>
      <c r="J71" s="255"/>
      <c r="K71" s="255"/>
      <c r="L71" s="255"/>
      <c r="M71" s="256"/>
    </row>
    <row r="72" spans="1:13" ht="36" customHeight="1" thickBot="1" x14ac:dyDescent="0.25">
      <c r="A72" s="268" t="str">
        <f>'zápis I-L'!F35</f>
        <v>Turnaj B - skupina F</v>
      </c>
      <c r="B72" s="258"/>
      <c r="C72" s="259"/>
      <c r="D72" s="149" t="str">
        <f>'zápis I-L'!G35</f>
        <v>21.9.2024</v>
      </c>
      <c r="E72" s="94" t="str">
        <f>CONCATENATE("zápas č. ",'zápis I-L'!H35)</f>
        <v>zápas č. 2</v>
      </c>
      <c r="F72" s="95" t="str">
        <f>CONCATENATE("stůl č. ",'zápis I-L'!I35)</f>
        <v xml:space="preserve">stůl č. </v>
      </c>
      <c r="H72" s="268" t="str">
        <f>'zápis I-L'!F38</f>
        <v>Turnaj B - skupina F</v>
      </c>
      <c r="I72" s="258"/>
      <c r="J72" s="259"/>
      <c r="K72" s="149" t="str">
        <f>'zápis I-L'!G38</f>
        <v>21.9.2024</v>
      </c>
      <c r="L72" s="94" t="str">
        <f>CONCATENATE("zápas č. ",'zápis I-L'!H38)</f>
        <v>zápas č. 5</v>
      </c>
      <c r="M72" s="95" t="str">
        <f>CONCATENATE("stůl č. ",'zápis I-L'!I38)</f>
        <v xml:space="preserve">stůl č. </v>
      </c>
    </row>
    <row r="73" spans="1:13" ht="36" customHeight="1" thickBot="1" x14ac:dyDescent="0.25">
      <c r="A73" s="260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Maradová Eliška   (MS Brno)</v>
      </c>
      <c r="B73" s="261"/>
      <c r="C73" s="262"/>
      <c r="D73" s="260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Šimon Matěj   (KST FOSFA LVA)</v>
      </c>
      <c r="E73" s="261"/>
      <c r="F73" s="262"/>
      <c r="H73" s="260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Maradová Eliška   (MS Brno)</v>
      </c>
      <c r="I73" s="261"/>
      <c r="J73" s="262"/>
      <c r="K73" s="260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Žilková Elen   (Prace)</v>
      </c>
      <c r="L73" s="261"/>
      <c r="M73" s="262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8" t="str">
        <f>'zápis I-L'!E34</f>
        <v>Žilková Elen</v>
      </c>
      <c r="C76" s="249"/>
      <c r="D76" s="251" t="s">
        <v>32</v>
      </c>
      <c r="E76" s="252"/>
      <c r="F76" s="253"/>
      <c r="H76" s="148" t="s">
        <v>31</v>
      </c>
      <c r="I76" s="248" t="str">
        <f>'zápis I-L'!E35</f>
        <v>Šimon Matěj</v>
      </c>
      <c r="J76" s="249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54" t="str">
        <f>'zápis I-L'!C1</f>
        <v>BTM U11 Lednice</v>
      </c>
      <c r="B78" s="255"/>
      <c r="C78" s="255"/>
      <c r="D78" s="255"/>
      <c r="E78" s="255"/>
      <c r="F78" s="256"/>
      <c r="H78" s="254" t="str">
        <f>'zápis I-L'!C1</f>
        <v>BTM U11 Lednice</v>
      </c>
      <c r="I78" s="255"/>
      <c r="J78" s="255"/>
      <c r="K78" s="255"/>
      <c r="L78" s="255"/>
      <c r="M78" s="256"/>
    </row>
    <row r="79" spans="1:13" ht="36" customHeight="1" thickBot="1" x14ac:dyDescent="0.25">
      <c r="A79" s="268" t="str">
        <f>'zápis I-L'!F36</f>
        <v>Turnaj B - skupina F</v>
      </c>
      <c r="B79" s="258"/>
      <c r="C79" s="259"/>
      <c r="D79" s="149" t="str">
        <f>'zápis I-L'!G36</f>
        <v>21.9.2024</v>
      </c>
      <c r="E79" s="94" t="str">
        <f>CONCATENATE("zápas č. ",'zápis I-L'!H36)</f>
        <v>zápas č. 3</v>
      </c>
      <c r="F79" s="95" t="str">
        <f>CONCATENATE("stůl č. ",'zápis I-L'!I36)</f>
        <v xml:space="preserve">stůl č. </v>
      </c>
      <c r="H79" s="268" t="str">
        <f>'zápis I-L'!F39</f>
        <v>Turnaj B - skupina F</v>
      </c>
      <c r="I79" s="258"/>
      <c r="J79" s="259"/>
      <c r="K79" s="149" t="str">
        <f>'zápis I-L'!G39</f>
        <v>21.9.2024</v>
      </c>
      <c r="L79" s="94" t="str">
        <f>CONCATENATE("zápas č. ",'zápis I-L'!H39)</f>
        <v>zápas č. 6</v>
      </c>
      <c r="M79" s="95" t="str">
        <f>CONCATENATE("stůl č. ",'zápis I-L'!I39)</f>
        <v xml:space="preserve">stůl č. </v>
      </c>
    </row>
    <row r="80" spans="1:13" ht="36" customHeight="1" thickBot="1" x14ac:dyDescent="0.25">
      <c r="A80" s="260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Žilková Elen   (Prace)</v>
      </c>
      <c r="B80" s="261"/>
      <c r="C80" s="262"/>
      <c r="D80" s="260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Šimon Matěj   (KST FOSFA LVA)</v>
      </c>
      <c r="E80" s="261"/>
      <c r="F80" s="262"/>
      <c r="H80" s="260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Šimon Matěj   (KST FOSFA LVA)</v>
      </c>
      <c r="I80" s="261"/>
      <c r="J80" s="262"/>
      <c r="K80" s="260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Kramář Matěj   (KST Blansko)</v>
      </c>
      <c r="L80" s="261"/>
      <c r="M80" s="262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8" t="str">
        <f>'zápis I-L'!C34</f>
        <v>Kramář Matěj</v>
      </c>
      <c r="C83" s="249"/>
      <c r="D83" s="251" t="s">
        <v>32</v>
      </c>
      <c r="E83" s="252"/>
      <c r="F83" s="253"/>
      <c r="H83" s="148" t="s">
        <v>31</v>
      </c>
      <c r="I83" s="248" t="str">
        <f>'zápis I-L'!C35</f>
        <v>Maradová Eliška</v>
      </c>
      <c r="J83" s="249"/>
      <c r="K83" s="251" t="s">
        <v>32</v>
      </c>
      <c r="L83" s="252"/>
      <c r="M83" s="253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35433070866141736" bottom="0.55118110236220474" header="0" footer="0"/>
  <pageSetup paperSize="9" scale="85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3"/>
  <sheetViews>
    <sheetView workbookViewId="0">
      <selection activeCell="A9" sqref="A9:C9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4" t="str">
        <f>'zápis M-P'!C1</f>
        <v>BTM U11 Lednice</v>
      </c>
      <c r="B1" s="255"/>
      <c r="C1" s="255"/>
      <c r="D1" s="255"/>
      <c r="E1" s="255"/>
      <c r="F1" s="256"/>
      <c r="H1" s="254" t="str">
        <f>'zápis M-P'!C1</f>
        <v>BTM U11 Lednice</v>
      </c>
      <c r="I1" s="255"/>
      <c r="J1" s="255"/>
      <c r="K1" s="255"/>
      <c r="L1" s="255"/>
      <c r="M1" s="256"/>
    </row>
    <row r="2" spans="1:13" ht="36" customHeight="1" thickBot="1" x14ac:dyDescent="0.25">
      <c r="A2" s="257" t="str">
        <f>CONCATENATE(" ",'zápis M-P'!F4," ")</f>
        <v xml:space="preserve"> Turnaj B - skupina G </v>
      </c>
      <c r="B2" s="258"/>
      <c r="C2" s="259"/>
      <c r="D2" s="93" t="str">
        <f>CONCATENATE(" ",'zápis M-P'!G4)</f>
        <v xml:space="preserve"> 21.9.2024</v>
      </c>
      <c r="E2" s="94" t="str">
        <f>CONCATENATE("zápas č. ",'zápis M-P'!H4)</f>
        <v>zápas č. 1</v>
      </c>
      <c r="F2" s="95" t="str">
        <f>CONCATENATE("stůl č. ",'zápis M-P'!I4)</f>
        <v xml:space="preserve">stůl č. </v>
      </c>
      <c r="H2" s="257" t="str">
        <f>CONCATENATE(" ",'zápis M-P'!F7," ")</f>
        <v xml:space="preserve"> Turnaj B - skupina G </v>
      </c>
      <c r="I2" s="258"/>
      <c r="J2" s="259"/>
      <c r="K2" s="93" t="str">
        <f>CONCATENATE(" ",'zápis M-P'!G7)</f>
        <v xml:space="preserve"> 21.9.2024</v>
      </c>
      <c r="L2" s="94" t="str">
        <f>CONCATENATE("zápas č. ",'zápis M-P'!H7)</f>
        <v>zápas č. 4</v>
      </c>
      <c r="M2" s="95" t="str">
        <f>CONCATENATE("stůl č. ",'zápis M-P'!I7)</f>
        <v xml:space="preserve">stůl č. </v>
      </c>
    </row>
    <row r="3" spans="1:13" ht="36" customHeight="1" thickBot="1" x14ac:dyDescent="0.25">
      <c r="A3" s="260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------   (------)</v>
      </c>
      <c r="B3" s="261"/>
      <c r="C3" s="261"/>
      <c r="D3" s="260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------   (------)</v>
      </c>
      <c r="E3" s="261"/>
      <c r="F3" s="262"/>
      <c r="H3" s="260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------   (------)</v>
      </c>
      <c r="I3" s="261"/>
      <c r="J3" s="262"/>
      <c r="K3" s="260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------   (------)</v>
      </c>
      <c r="L3" s="261"/>
      <c r="M3" s="262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148" t="s">
        <v>31</v>
      </c>
      <c r="B6" s="248" t="str">
        <f>'zápis M-P'!C5</f>
        <v>------</v>
      </c>
      <c r="C6" s="249"/>
      <c r="D6" s="250" t="s">
        <v>32</v>
      </c>
      <c r="E6" s="226"/>
      <c r="F6" s="227"/>
      <c r="H6" s="148" t="s">
        <v>31</v>
      </c>
      <c r="I6" s="248" t="str">
        <f>'zápis M-P'!E4</f>
        <v>------</v>
      </c>
      <c r="J6" s="249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54" t="str">
        <f>'zápis M-P'!C1</f>
        <v>BTM U11 Lednice</v>
      </c>
      <c r="B8" s="255"/>
      <c r="C8" s="255"/>
      <c r="D8" s="255"/>
      <c r="E8" s="255"/>
      <c r="F8" s="256"/>
      <c r="H8" s="254" t="str">
        <f>'zápis M-P'!C1</f>
        <v>BTM U11 Lednice</v>
      </c>
      <c r="I8" s="255"/>
      <c r="J8" s="255"/>
      <c r="K8" s="255"/>
      <c r="L8" s="255"/>
      <c r="M8" s="256"/>
    </row>
    <row r="9" spans="1:13" ht="36" customHeight="1" thickBot="1" x14ac:dyDescent="0.25">
      <c r="A9" s="257" t="str">
        <f>CONCATENATE(" ",'zápis M-P'!F5," ")</f>
        <v xml:space="preserve"> Turnaj B - skupina G </v>
      </c>
      <c r="B9" s="258"/>
      <c r="C9" s="259"/>
      <c r="D9" s="93" t="str">
        <f>CONCATENATE(" ",'zápis M-P'!G5)</f>
        <v xml:space="preserve"> 21.9.2024</v>
      </c>
      <c r="E9" s="94" t="str">
        <f>CONCATENATE("zápas č. ",'zápis M-P'!H5)</f>
        <v>zápas č. 2</v>
      </c>
      <c r="F9" s="95" t="str">
        <f>CONCATENATE("stůl č. ",'zápis M-P'!I5)</f>
        <v xml:space="preserve">stůl č. </v>
      </c>
      <c r="H9" s="257" t="str">
        <f>CONCATENATE(" ",'zápis M-P'!F8," ")</f>
        <v xml:space="preserve"> Turnaj B - skupina G </v>
      </c>
      <c r="I9" s="258"/>
      <c r="J9" s="259"/>
      <c r="K9" s="93" t="str">
        <f>CONCATENATE(" ",'zápis M-P'!G8)</f>
        <v xml:space="preserve"> 21.9.2024</v>
      </c>
      <c r="L9" s="94" t="str">
        <f>CONCATENATE("zápas č. ",'zápis M-P'!H8)</f>
        <v>zápas č. 5</v>
      </c>
      <c r="M9" s="95" t="str">
        <f>CONCATENATE("stůl č. ",'zápis M-P'!I8)</f>
        <v xml:space="preserve">stůl č. </v>
      </c>
    </row>
    <row r="10" spans="1:13" ht="36" customHeight="1" thickBot="1" x14ac:dyDescent="0.25">
      <c r="A10" s="260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------   (------)</v>
      </c>
      <c r="B10" s="261"/>
      <c r="C10" s="262"/>
      <c r="D10" s="260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------   (------)</v>
      </c>
      <c r="E10" s="261"/>
      <c r="F10" s="262"/>
      <c r="H10" s="260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------   (------)</v>
      </c>
      <c r="I10" s="261"/>
      <c r="J10" s="262"/>
      <c r="K10" s="260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------   (------)</v>
      </c>
      <c r="L10" s="261"/>
      <c r="M10" s="262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148" t="s">
        <v>31</v>
      </c>
      <c r="B13" s="248" t="str">
        <f>'zápis M-P'!E4</f>
        <v>------</v>
      </c>
      <c r="C13" s="249"/>
      <c r="D13" s="251" t="s">
        <v>32</v>
      </c>
      <c r="E13" s="252"/>
      <c r="F13" s="253"/>
      <c r="H13" s="148" t="s">
        <v>31</v>
      </c>
      <c r="I13" s="248" t="str">
        <f>'zápis M-P'!E5</f>
        <v>------</v>
      </c>
      <c r="J13" s="249"/>
      <c r="K13" s="251" t="s">
        <v>32</v>
      </c>
      <c r="L13" s="252"/>
      <c r="M13" s="253"/>
    </row>
    <row r="14" spans="1:13" ht="20.100000000000001" customHeight="1" thickBot="1" x14ac:dyDescent="0.25">
      <c r="C14" s="34"/>
    </row>
    <row r="15" spans="1:13" ht="36" customHeight="1" x14ac:dyDescent="0.2">
      <c r="A15" s="254" t="str">
        <f>'zápis M-P'!C1</f>
        <v>BTM U11 Lednice</v>
      </c>
      <c r="B15" s="263"/>
      <c r="C15" s="263"/>
      <c r="D15" s="263"/>
      <c r="E15" s="263"/>
      <c r="F15" s="264"/>
      <c r="H15" s="254" t="str">
        <f>'zápis M-P'!C1</f>
        <v>BTM U11 Lednice</v>
      </c>
      <c r="I15" s="255"/>
      <c r="J15" s="255"/>
      <c r="K15" s="255"/>
      <c r="L15" s="255"/>
      <c r="M15" s="256"/>
    </row>
    <row r="16" spans="1:13" ht="36" customHeight="1" thickBot="1" x14ac:dyDescent="0.25">
      <c r="A16" s="257" t="str">
        <f>CONCATENATE(" ",'zápis M-P'!F6," ")</f>
        <v xml:space="preserve"> Turnaj B - skupina G </v>
      </c>
      <c r="B16" s="258"/>
      <c r="C16" s="259"/>
      <c r="D16" s="93" t="str">
        <f>CONCATENATE(" ",'zápis M-P'!G6)</f>
        <v xml:space="preserve"> 21.9.2024</v>
      </c>
      <c r="E16" s="94" t="str">
        <f>CONCATENATE("zápas č. ",'zápis M-P'!H6)</f>
        <v>zápas č. 3</v>
      </c>
      <c r="F16" s="95" t="str">
        <f>CONCATENATE("stůl č. ",'zápis M-P'!I6)</f>
        <v xml:space="preserve">stůl č. </v>
      </c>
      <c r="H16" s="257" t="str">
        <f>CONCATENATE(" ",'zápis M-P'!F9," ")</f>
        <v xml:space="preserve"> Turnaj B - skupina G </v>
      </c>
      <c r="I16" s="258"/>
      <c r="J16" s="259"/>
      <c r="K16" s="93" t="str">
        <f>CONCATENATE(" ",'zápis M-P'!G9)</f>
        <v xml:space="preserve"> 21.9.2024</v>
      </c>
      <c r="L16" s="94" t="str">
        <f>CONCATENATE("zápasč. ",'zápis M-P'!H9)</f>
        <v>zápasč. 6</v>
      </c>
      <c r="M16" s="95" t="str">
        <f>CONCATENATE("stůl č. ",'zápis M-P'!I9)</f>
        <v xml:space="preserve">stůl č. </v>
      </c>
    </row>
    <row r="17" spans="1:13" ht="36" customHeight="1" thickBot="1" x14ac:dyDescent="0.25">
      <c r="A17" s="260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------   (------)</v>
      </c>
      <c r="B17" s="261"/>
      <c r="C17" s="262"/>
      <c r="D17" s="260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------   (------)</v>
      </c>
      <c r="E17" s="261"/>
      <c r="F17" s="262"/>
      <c r="H17" s="260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------   (------)</v>
      </c>
      <c r="I17" s="261"/>
      <c r="J17" s="262"/>
      <c r="K17" s="260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------   (------)</v>
      </c>
      <c r="L17" s="261"/>
      <c r="M17" s="262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148" t="s">
        <v>31</v>
      </c>
      <c r="B20" s="248" t="str">
        <f>'zápis M-P'!C4</f>
        <v>------</v>
      </c>
      <c r="C20" s="249"/>
      <c r="D20" s="251" t="s">
        <v>32</v>
      </c>
      <c r="E20" s="252"/>
      <c r="F20" s="253"/>
      <c r="H20" s="148" t="s">
        <v>31</v>
      </c>
      <c r="I20" s="248" t="str">
        <f>'zápis M-P'!C5</f>
        <v>------</v>
      </c>
      <c r="J20" s="249"/>
      <c r="K20" s="251" t="s">
        <v>32</v>
      </c>
      <c r="L20" s="252"/>
      <c r="M20" s="253"/>
    </row>
    <row r="21" spans="1:13" ht="42" customHeight="1" thickBot="1" x14ac:dyDescent="0.25"/>
    <row r="22" spans="1:13" ht="36" customHeight="1" x14ac:dyDescent="0.2">
      <c r="A22" s="265" t="str">
        <f>'zápis M-P'!C1</f>
        <v>BTM U11 Lednice</v>
      </c>
      <c r="B22" s="266"/>
      <c r="C22" s="266"/>
      <c r="D22" s="266"/>
      <c r="E22" s="266"/>
      <c r="F22" s="267"/>
      <c r="H22" s="254" t="str">
        <f>'zápis M-P'!C1</f>
        <v>BTM U11 Lednice</v>
      </c>
      <c r="I22" s="255"/>
      <c r="J22" s="255"/>
      <c r="K22" s="255"/>
      <c r="L22" s="255"/>
      <c r="M22" s="256"/>
    </row>
    <row r="23" spans="1:13" ht="36" customHeight="1" thickBot="1" x14ac:dyDescent="0.25">
      <c r="A23" s="268" t="str">
        <f>'zápis M-P'!F14</f>
        <v>Turnaj B - skupina H</v>
      </c>
      <c r="B23" s="258"/>
      <c r="C23" s="259"/>
      <c r="D23" s="149" t="str">
        <f>'zápis M-P'!G14</f>
        <v>21.9.2024</v>
      </c>
      <c r="E23" s="94" t="str">
        <f>CONCATENATE("zápas č. ",'zápis M-P'!H14)</f>
        <v>zápas č. 1</v>
      </c>
      <c r="F23" s="95" t="str">
        <f>CONCATENATE("stůl č. ",'zápis M-P'!I14)</f>
        <v xml:space="preserve">stůl č. </v>
      </c>
      <c r="H23" s="269" t="str">
        <f>'zápis M-P'!F17</f>
        <v>Turnaj B - skupina H</v>
      </c>
      <c r="I23" s="270"/>
      <c r="J23" s="271"/>
      <c r="K23" s="149" t="str">
        <f>'zápis M-P'!G17</f>
        <v>21.9.2024</v>
      </c>
      <c r="L23" s="94" t="str">
        <f>CONCATENATE("zápas č. ",'zápis M-P'!H17)</f>
        <v>zápas č. 4</v>
      </c>
      <c r="M23" s="95" t="str">
        <f>CONCATENATE("stůl č. ",'zápis M-P'!I17)</f>
        <v xml:space="preserve">stůl č. </v>
      </c>
    </row>
    <row r="24" spans="1:13" ht="36" customHeight="1" thickBot="1" x14ac:dyDescent="0.25">
      <c r="A24" s="260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------   (------)</v>
      </c>
      <c r="B24" s="261"/>
      <c r="C24" s="261"/>
      <c r="D24" s="260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------   (------)</v>
      </c>
      <c r="E24" s="261"/>
      <c r="F24" s="262"/>
      <c r="H24" s="260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------   (------)</v>
      </c>
      <c r="I24" s="261"/>
      <c r="J24" s="262"/>
      <c r="K24" s="260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------   (------)</v>
      </c>
      <c r="L24" s="261"/>
      <c r="M24" s="262"/>
    </row>
    <row r="25" spans="1:13" ht="14.25" customHeight="1" x14ac:dyDescent="0.2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25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25">
      <c r="A27" s="148" t="s">
        <v>31</v>
      </c>
      <c r="B27" s="248" t="str">
        <f>'zápis M-P'!C15</f>
        <v>------</v>
      </c>
      <c r="C27" s="249"/>
      <c r="D27" s="251" t="s">
        <v>32</v>
      </c>
      <c r="E27" s="252"/>
      <c r="F27" s="253"/>
      <c r="H27" s="148" t="s">
        <v>31</v>
      </c>
      <c r="I27" s="248" t="str">
        <f>'zápis M-P'!E14</f>
        <v>------</v>
      </c>
      <c r="J27" s="249"/>
      <c r="K27" s="251" t="s">
        <v>32</v>
      </c>
      <c r="L27" s="252"/>
      <c r="M27" s="253"/>
    </row>
    <row r="28" spans="1:13" ht="19.5" customHeight="1" thickBot="1" x14ac:dyDescent="0.25"/>
    <row r="29" spans="1:13" ht="36" customHeight="1" x14ac:dyDescent="0.2">
      <c r="A29" s="254" t="str">
        <f>'zápis M-P'!C1</f>
        <v>BTM U11 Lednice</v>
      </c>
      <c r="B29" s="255"/>
      <c r="C29" s="255"/>
      <c r="D29" s="255"/>
      <c r="E29" s="255"/>
      <c r="F29" s="256"/>
      <c r="H29" s="254" t="str">
        <f>'zápis M-P'!C1</f>
        <v>BTM U11 Lednice</v>
      </c>
      <c r="I29" s="255"/>
      <c r="J29" s="255"/>
      <c r="K29" s="255"/>
      <c r="L29" s="255"/>
      <c r="M29" s="256"/>
    </row>
    <row r="30" spans="1:13" ht="36" customHeight="1" thickBot="1" x14ac:dyDescent="0.25">
      <c r="A30" s="268" t="str">
        <f>'zápis M-P'!F15</f>
        <v>Turnaj B - skupina H</v>
      </c>
      <c r="B30" s="258"/>
      <c r="C30" s="259"/>
      <c r="D30" s="149" t="str">
        <f>'zápis M-P'!G15</f>
        <v>21.9.2024</v>
      </c>
      <c r="E30" s="94" t="str">
        <f>CONCATENATE("zápas č. ",'zápis M-P'!H15)</f>
        <v>zápas č. 2</v>
      </c>
      <c r="F30" s="95" t="str">
        <f>CONCATENATE("stůl č. ",'zápis M-P'!I15)</f>
        <v xml:space="preserve">stůl č. </v>
      </c>
      <c r="H30" s="268" t="str">
        <f>'zápis M-P'!F18</f>
        <v>Turnaj B - skupina H</v>
      </c>
      <c r="I30" s="258"/>
      <c r="J30" s="259"/>
      <c r="K30" s="149" t="str">
        <f>'zápis M-P'!G18</f>
        <v>21.9.2024</v>
      </c>
      <c r="L30" s="94" t="str">
        <f>CONCATENATE("zápas č. ",'zápis M-P'!H18)</f>
        <v>zápas č. 5</v>
      </c>
      <c r="M30" s="95" t="str">
        <f>CONCATENATE("stůl č. ",'zápis M-P'!I18)</f>
        <v xml:space="preserve">stůl č. </v>
      </c>
    </row>
    <row r="31" spans="1:13" ht="36" customHeight="1" thickBot="1" x14ac:dyDescent="0.25">
      <c r="A31" s="260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------   (------)</v>
      </c>
      <c r="B31" s="261"/>
      <c r="C31" s="262"/>
      <c r="D31" s="260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------   (------)</v>
      </c>
      <c r="E31" s="261"/>
      <c r="F31" s="262"/>
      <c r="H31" s="260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------   (------)</v>
      </c>
      <c r="I31" s="261"/>
      <c r="J31" s="262"/>
      <c r="K31" s="260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------   (------)</v>
      </c>
      <c r="L31" s="261"/>
      <c r="M31" s="262"/>
    </row>
    <row r="32" spans="1:13" ht="14.25" customHeight="1" x14ac:dyDescent="0.2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25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25">
      <c r="A34" s="148" t="s">
        <v>31</v>
      </c>
      <c r="B34" s="248" t="str">
        <f>'zápis M-P'!E14</f>
        <v>------</v>
      </c>
      <c r="C34" s="249"/>
      <c r="D34" s="251" t="s">
        <v>32</v>
      </c>
      <c r="E34" s="252"/>
      <c r="F34" s="253"/>
      <c r="H34" s="148" t="s">
        <v>31</v>
      </c>
      <c r="I34" s="248" t="str">
        <f>'zápis M-P'!E15</f>
        <v>------</v>
      </c>
      <c r="J34" s="249"/>
      <c r="K34" s="251" t="s">
        <v>32</v>
      </c>
      <c r="L34" s="252"/>
      <c r="M34" s="253"/>
    </row>
    <row r="35" spans="1:13" ht="19.5" customHeight="1" thickBot="1" x14ac:dyDescent="0.25"/>
    <row r="36" spans="1:13" ht="36" customHeight="1" x14ac:dyDescent="0.2">
      <c r="A36" s="254" t="str">
        <f>'zápis M-P'!C1</f>
        <v>BTM U11 Lednice</v>
      </c>
      <c r="B36" s="255"/>
      <c r="C36" s="255"/>
      <c r="D36" s="255"/>
      <c r="E36" s="255"/>
      <c r="F36" s="256"/>
      <c r="H36" s="254" t="str">
        <f>'zápis M-P'!C1</f>
        <v>BTM U11 Lednice</v>
      </c>
      <c r="I36" s="255"/>
      <c r="J36" s="255"/>
      <c r="K36" s="255"/>
      <c r="L36" s="255"/>
      <c r="M36" s="256"/>
    </row>
    <row r="37" spans="1:13" ht="36" customHeight="1" thickBot="1" x14ac:dyDescent="0.25">
      <c r="A37" s="268" t="str">
        <f>'zápis M-P'!F16</f>
        <v>Turnaj B - skupina H</v>
      </c>
      <c r="B37" s="258"/>
      <c r="C37" s="259"/>
      <c r="D37" s="149" t="str">
        <f>'zápis M-P'!G16</f>
        <v>21.9.2024</v>
      </c>
      <c r="E37" s="94" t="str">
        <f>CONCATENATE("zápas č. ",'zápis M-P'!H16)</f>
        <v>zápas č. 3</v>
      </c>
      <c r="F37" s="95" t="str">
        <f>CONCATENATE("stůl č. ",'zápis M-P'!I16)</f>
        <v xml:space="preserve">stůl č. </v>
      </c>
      <c r="H37" s="268" t="str">
        <f>'zápis M-P'!F19</f>
        <v>Turnaj B - skupina H</v>
      </c>
      <c r="I37" s="258"/>
      <c r="J37" s="259"/>
      <c r="K37" s="149" t="str">
        <f>'zápis M-P'!G19</f>
        <v>21.9.2024</v>
      </c>
      <c r="L37" s="94" t="str">
        <f>CONCATENATE("zápas č. ",'zápis M-P'!H19)</f>
        <v>zápas č. 6</v>
      </c>
      <c r="M37" s="95" t="str">
        <f>CONCATENATE("stůl č. ",'zápis M-P'!I19)</f>
        <v xml:space="preserve">stůl č. </v>
      </c>
    </row>
    <row r="38" spans="1:13" ht="36" customHeight="1" thickBot="1" x14ac:dyDescent="0.25">
      <c r="A38" s="260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------   (------)</v>
      </c>
      <c r="B38" s="261"/>
      <c r="C38" s="262"/>
      <c r="D38" s="260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------   (------)</v>
      </c>
      <c r="E38" s="261"/>
      <c r="F38" s="262"/>
      <c r="H38" s="260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------   (------)</v>
      </c>
      <c r="I38" s="261"/>
      <c r="J38" s="262"/>
      <c r="K38" s="260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------   (------)</v>
      </c>
      <c r="L38" s="261"/>
      <c r="M38" s="262"/>
    </row>
    <row r="39" spans="1:13" ht="14.25" customHeight="1" x14ac:dyDescent="0.2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25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25">
      <c r="A41" s="148" t="s">
        <v>31</v>
      </c>
      <c r="B41" s="248" t="str">
        <f>'zápis M-P'!C14</f>
        <v>------</v>
      </c>
      <c r="C41" s="249"/>
      <c r="D41" s="251" t="s">
        <v>32</v>
      </c>
      <c r="E41" s="252"/>
      <c r="F41" s="253"/>
      <c r="H41" s="148" t="s">
        <v>31</v>
      </c>
      <c r="I41" s="248" t="str">
        <f>'zápis M-P'!C15</f>
        <v>------</v>
      </c>
      <c r="J41" s="249"/>
      <c r="K41" s="251" t="s">
        <v>32</v>
      </c>
      <c r="L41" s="252"/>
      <c r="M41" s="253"/>
    </row>
    <row r="42" spans="1:13" ht="42" customHeight="1" thickBot="1" x14ac:dyDescent="0.25"/>
    <row r="43" spans="1:13" ht="36" customHeight="1" x14ac:dyDescent="0.2">
      <c r="A43" s="265" t="str">
        <f>'zápis M-P'!C1</f>
        <v>BTM U11 Lednice</v>
      </c>
      <c r="B43" s="266"/>
      <c r="C43" s="266"/>
      <c r="D43" s="266"/>
      <c r="E43" s="266"/>
      <c r="F43" s="267"/>
      <c r="H43" s="254" t="str">
        <f>'zápis M-P'!C1</f>
        <v>BTM U11 Lednice</v>
      </c>
      <c r="I43" s="255"/>
      <c r="J43" s="255"/>
      <c r="K43" s="255"/>
      <c r="L43" s="255"/>
      <c r="M43" s="256"/>
    </row>
    <row r="44" spans="1:13" ht="36" customHeight="1" thickBot="1" x14ac:dyDescent="0.25">
      <c r="A44" s="268" t="str">
        <f>'zápis M-P'!F24</f>
        <v>Turnaj B - skupina I</v>
      </c>
      <c r="B44" s="258"/>
      <c r="C44" s="259"/>
      <c r="D44" s="149" t="str">
        <f>'zápis M-P'!G24</f>
        <v>21.9.2024</v>
      </c>
      <c r="E44" s="94" t="str">
        <f>CONCATENATE("zápas č. ",'zápis M-P'!H24)</f>
        <v>zápas č. 1</v>
      </c>
      <c r="F44" s="95" t="str">
        <f>CONCATENATE("stůl č. ",'zápis M-P'!I24)</f>
        <v xml:space="preserve">stůl č. </v>
      </c>
      <c r="H44" s="269" t="str">
        <f>'zápis M-P'!F27</f>
        <v>Turnaj B - skupina I</v>
      </c>
      <c r="I44" s="272"/>
      <c r="J44" s="273"/>
      <c r="K44" s="149" t="str">
        <f>'zápis M-P'!G27</f>
        <v>21.9.2024</v>
      </c>
      <c r="L44" s="94" t="str">
        <f>CONCATENATE("zápas č. ",'zápis M-P'!H27)</f>
        <v>zápas č. 4</v>
      </c>
      <c r="M44" s="95" t="str">
        <f>CONCATENATE("stůl č. ",'zápis M-P'!I27)</f>
        <v xml:space="preserve">stůl č. </v>
      </c>
    </row>
    <row r="45" spans="1:13" ht="36" customHeight="1" thickBot="1" x14ac:dyDescent="0.25">
      <c r="A45" s="260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------   (------)</v>
      </c>
      <c r="B45" s="261"/>
      <c r="C45" s="261"/>
      <c r="D45" s="260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------   (------)</v>
      </c>
      <c r="E45" s="261"/>
      <c r="F45" s="262"/>
      <c r="H45" s="260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------   (------)</v>
      </c>
      <c r="I45" s="261"/>
      <c r="J45" s="262"/>
      <c r="K45" s="260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------   (------)</v>
      </c>
      <c r="L45" s="261"/>
      <c r="M45" s="262"/>
    </row>
    <row r="46" spans="1:13" ht="14.25" customHeight="1" x14ac:dyDescent="0.2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25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25">
      <c r="A48" s="148" t="s">
        <v>31</v>
      </c>
      <c r="B48" s="248" t="str">
        <f>'zápis M-P'!C25</f>
        <v>------</v>
      </c>
      <c r="C48" s="249"/>
      <c r="D48" s="251" t="s">
        <v>32</v>
      </c>
      <c r="E48" s="252"/>
      <c r="F48" s="253"/>
      <c r="H48" s="148" t="s">
        <v>31</v>
      </c>
      <c r="I48" s="248" t="str">
        <f>'zápis M-P'!E24</f>
        <v>------</v>
      </c>
      <c r="J48" s="249"/>
      <c r="K48" s="251" t="s">
        <v>32</v>
      </c>
      <c r="L48" s="252"/>
      <c r="M48" s="253"/>
    </row>
    <row r="49" spans="1:13" ht="19.5" customHeight="1" thickBot="1" x14ac:dyDescent="0.25"/>
    <row r="50" spans="1:13" ht="36" customHeight="1" x14ac:dyDescent="0.2">
      <c r="A50" s="254" t="str">
        <f>'zápis M-P'!C1</f>
        <v>BTM U11 Lednice</v>
      </c>
      <c r="B50" s="255"/>
      <c r="C50" s="255"/>
      <c r="D50" s="255"/>
      <c r="E50" s="255"/>
      <c r="F50" s="256"/>
      <c r="H50" s="254" t="str">
        <f>'zápis M-P'!C1</f>
        <v>BTM U11 Lednice</v>
      </c>
      <c r="I50" s="255"/>
      <c r="J50" s="255"/>
      <c r="K50" s="255"/>
      <c r="L50" s="255"/>
      <c r="M50" s="256"/>
    </row>
    <row r="51" spans="1:13" ht="36" customHeight="1" thickBot="1" x14ac:dyDescent="0.25">
      <c r="A51" s="268" t="str">
        <f>'zápis M-P'!F25</f>
        <v>Turnaj B - skupina I</v>
      </c>
      <c r="B51" s="258"/>
      <c r="C51" s="259"/>
      <c r="D51" s="149" t="str">
        <f>'zápis M-P'!G25</f>
        <v>21.9.2024</v>
      </c>
      <c r="E51" s="94" t="str">
        <f>CONCATENATE("zápas č. ",'zápis M-P'!H25)</f>
        <v>zápas č. 2</v>
      </c>
      <c r="F51" s="95" t="str">
        <f>CONCATENATE("stůl č. ",'zápis M-P'!I25)</f>
        <v xml:space="preserve">stůl č. </v>
      </c>
      <c r="H51" s="268" t="str">
        <f>'zápis M-P'!F28</f>
        <v>Turnaj B - skupina I</v>
      </c>
      <c r="I51" s="258"/>
      <c r="J51" s="259"/>
      <c r="K51" s="149" t="str">
        <f>'zápis M-P'!G28</f>
        <v>21.9.2024</v>
      </c>
      <c r="L51" s="94" t="str">
        <f>CONCATENATE("zápas č. ",'zápis M-P'!H28)</f>
        <v>zápas č. 5</v>
      </c>
      <c r="M51" s="95" t="str">
        <f>CONCATENATE("stůl č. ",'zápis M-P'!I28)</f>
        <v xml:space="preserve">stůl č. </v>
      </c>
    </row>
    <row r="52" spans="1:13" ht="36" customHeight="1" thickBot="1" x14ac:dyDescent="0.25">
      <c r="A52" s="260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------   (------)</v>
      </c>
      <c r="B52" s="261"/>
      <c r="C52" s="262"/>
      <c r="D52" s="260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------   (------)</v>
      </c>
      <c r="E52" s="261"/>
      <c r="F52" s="262"/>
      <c r="H52" s="260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------   (------)</v>
      </c>
      <c r="I52" s="261"/>
      <c r="J52" s="262"/>
      <c r="K52" s="260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------   (------)</v>
      </c>
      <c r="L52" s="261"/>
      <c r="M52" s="262"/>
    </row>
    <row r="53" spans="1:13" ht="14.25" customHeight="1" x14ac:dyDescent="0.2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25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25">
      <c r="A55" s="148" t="s">
        <v>31</v>
      </c>
      <c r="B55" s="248" t="str">
        <f>'zápis M-P'!E24</f>
        <v>------</v>
      </c>
      <c r="C55" s="249"/>
      <c r="D55" s="251" t="s">
        <v>32</v>
      </c>
      <c r="E55" s="252"/>
      <c r="F55" s="253"/>
      <c r="H55" s="148" t="s">
        <v>31</v>
      </c>
      <c r="I55" s="248" t="str">
        <f>'zápis M-P'!E25</f>
        <v>------</v>
      </c>
      <c r="J55" s="249"/>
      <c r="K55" s="251" t="s">
        <v>32</v>
      </c>
      <c r="L55" s="252"/>
      <c r="M55" s="253"/>
    </row>
    <row r="56" spans="1:13" ht="19.5" customHeight="1" thickBot="1" x14ac:dyDescent="0.25"/>
    <row r="57" spans="1:13" ht="36" customHeight="1" x14ac:dyDescent="0.2">
      <c r="A57" s="254" t="str">
        <f>'zápis M-P'!C1</f>
        <v>BTM U11 Lednice</v>
      </c>
      <c r="B57" s="255"/>
      <c r="C57" s="255"/>
      <c r="D57" s="255"/>
      <c r="E57" s="255"/>
      <c r="F57" s="256"/>
      <c r="H57" s="254" t="str">
        <f>'zápis M-P'!C1</f>
        <v>BTM U11 Lednice</v>
      </c>
      <c r="I57" s="255"/>
      <c r="J57" s="255"/>
      <c r="K57" s="255"/>
      <c r="L57" s="255"/>
      <c r="M57" s="256"/>
    </row>
    <row r="58" spans="1:13" ht="36" customHeight="1" thickBot="1" x14ac:dyDescent="0.25">
      <c r="A58" s="268" t="str">
        <f>'zápis M-P'!F26</f>
        <v>Turnaj B - skupina I</v>
      </c>
      <c r="B58" s="258"/>
      <c r="C58" s="259"/>
      <c r="D58" s="149" t="str">
        <f>'zápis M-P'!G26</f>
        <v>21.9.2024</v>
      </c>
      <c r="E58" s="94" t="str">
        <f>CONCATENATE("zápas č. ",'zápis M-P'!H26)</f>
        <v>zápas č. 3</v>
      </c>
      <c r="F58" s="95" t="str">
        <f>CONCATENATE("stůl č. ",'zápis M-P'!I26)</f>
        <v xml:space="preserve">stůl č. </v>
      </c>
      <c r="H58" s="268" t="str">
        <f>'zápis M-P'!F29</f>
        <v>Turnaj B - skupina I</v>
      </c>
      <c r="I58" s="258"/>
      <c r="J58" s="259"/>
      <c r="K58" s="149" t="str">
        <f>'zápis M-P'!G29</f>
        <v>21.9.2024</v>
      </c>
      <c r="L58" s="94" t="str">
        <f>CONCATENATE("zápas č. ",'zápis M-P'!H29)</f>
        <v>zápas č. 6</v>
      </c>
      <c r="M58" s="95" t="str">
        <f>CONCATENATE("stůl č. ",'zápis M-P'!I29)</f>
        <v xml:space="preserve">stůl č. </v>
      </c>
    </row>
    <row r="59" spans="1:13" ht="36" customHeight="1" thickBot="1" x14ac:dyDescent="0.25">
      <c r="A59" s="260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------   (------)</v>
      </c>
      <c r="B59" s="261"/>
      <c r="C59" s="262"/>
      <c r="D59" s="260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------   (------)</v>
      </c>
      <c r="E59" s="261"/>
      <c r="F59" s="262"/>
      <c r="H59" s="260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------   (------)</v>
      </c>
      <c r="I59" s="261"/>
      <c r="J59" s="262"/>
      <c r="K59" s="260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------   (------)</v>
      </c>
      <c r="L59" s="261"/>
      <c r="M59" s="262"/>
    </row>
    <row r="60" spans="1:13" ht="14.25" customHeight="1" x14ac:dyDescent="0.2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25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25">
      <c r="A62" s="148" t="s">
        <v>31</v>
      </c>
      <c r="B62" s="248" t="str">
        <f>'zápis M-P'!C24</f>
        <v>------</v>
      </c>
      <c r="C62" s="249"/>
      <c r="D62" s="251" t="s">
        <v>32</v>
      </c>
      <c r="E62" s="252"/>
      <c r="F62" s="253"/>
      <c r="H62" s="148" t="s">
        <v>31</v>
      </c>
      <c r="I62" s="248" t="str">
        <f>'zápis M-P'!C25</f>
        <v>------</v>
      </c>
      <c r="J62" s="249"/>
      <c r="K62" s="251" t="s">
        <v>32</v>
      </c>
      <c r="L62" s="252"/>
      <c r="M62" s="253"/>
    </row>
    <row r="63" spans="1:13" ht="42" customHeight="1" thickBot="1" x14ac:dyDescent="0.25"/>
    <row r="64" spans="1:13" ht="36" customHeight="1" x14ac:dyDescent="0.2">
      <c r="A64" s="265" t="str">
        <f>'zápis M-P'!C1</f>
        <v>BTM U11 Lednice</v>
      </c>
      <c r="B64" s="266"/>
      <c r="C64" s="266"/>
      <c r="D64" s="266"/>
      <c r="E64" s="266"/>
      <c r="F64" s="267"/>
      <c r="H64" s="254" t="str">
        <f>'zápis M-P'!C1</f>
        <v>BTM U11 Lednice</v>
      </c>
      <c r="I64" s="255"/>
      <c r="J64" s="255"/>
      <c r="K64" s="255"/>
      <c r="L64" s="255"/>
      <c r="M64" s="256"/>
    </row>
    <row r="65" spans="1:13" ht="36" customHeight="1" thickBot="1" x14ac:dyDescent="0.25">
      <c r="A65" s="268" t="str">
        <f>'zápis M-P'!F34</f>
        <v>Turnaj B - skupina J</v>
      </c>
      <c r="B65" s="258"/>
      <c r="C65" s="259"/>
      <c r="D65" s="149" t="str">
        <f>'zápis M-P'!G34</f>
        <v>21.9.2024</v>
      </c>
      <c r="E65" s="94" t="str">
        <f>CONCATENATE("zápas č. ",'zápis M-P'!H34)</f>
        <v>zápas č. 1</v>
      </c>
      <c r="F65" s="95" t="str">
        <f>CONCATENATE("stůl č. ",'zápis M-P'!I34)</f>
        <v xml:space="preserve">stůl č. </v>
      </c>
      <c r="H65" s="269" t="str">
        <f>'zápis M-P'!F37</f>
        <v>Turnaj B - skupina J</v>
      </c>
      <c r="I65" s="272"/>
      <c r="J65" s="273"/>
      <c r="K65" s="149" t="str">
        <f>'zápis M-P'!G37</f>
        <v>21.9.2024</v>
      </c>
      <c r="L65" s="94" t="str">
        <f>CONCATENATE("zápas č. ",'zápis M-P'!H37)</f>
        <v>zápas č. 4</v>
      </c>
      <c r="M65" s="95" t="str">
        <f>CONCATENATE("stůl č. ",'zápis M-P'!I37)</f>
        <v xml:space="preserve">stůl č. </v>
      </c>
    </row>
    <row r="66" spans="1:13" ht="36" customHeight="1" thickBot="1" x14ac:dyDescent="0.25">
      <c r="A66" s="260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------   (------)</v>
      </c>
      <c r="B66" s="261"/>
      <c r="C66" s="261"/>
      <c r="D66" s="260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------   (------)</v>
      </c>
      <c r="E66" s="261"/>
      <c r="F66" s="262"/>
      <c r="H66" s="260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------   (------)</v>
      </c>
      <c r="I66" s="261"/>
      <c r="J66" s="262"/>
      <c r="K66" s="260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------   (------)</v>
      </c>
      <c r="L66" s="261"/>
      <c r="M66" s="262"/>
    </row>
    <row r="67" spans="1:13" ht="14.25" customHeight="1" x14ac:dyDescent="0.2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25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25">
      <c r="A69" s="148" t="s">
        <v>31</v>
      </c>
      <c r="B69" s="248" t="str">
        <f>'zápis M-P'!C35</f>
        <v>------</v>
      </c>
      <c r="C69" s="249"/>
      <c r="D69" s="251" t="s">
        <v>32</v>
      </c>
      <c r="E69" s="252"/>
      <c r="F69" s="253"/>
      <c r="H69" s="148" t="s">
        <v>31</v>
      </c>
      <c r="I69" s="248" t="str">
        <f>'zápis M-P'!E34</f>
        <v>------</v>
      </c>
      <c r="J69" s="249"/>
      <c r="K69" s="251" t="s">
        <v>32</v>
      </c>
      <c r="L69" s="252"/>
      <c r="M69" s="253"/>
    </row>
    <row r="70" spans="1:13" ht="19.5" customHeight="1" thickBot="1" x14ac:dyDescent="0.25"/>
    <row r="71" spans="1:13" ht="36" customHeight="1" x14ac:dyDescent="0.2">
      <c r="A71" s="254" t="str">
        <f>'zápis M-P'!C1</f>
        <v>BTM U11 Lednice</v>
      </c>
      <c r="B71" s="255"/>
      <c r="C71" s="255"/>
      <c r="D71" s="255"/>
      <c r="E71" s="255"/>
      <c r="F71" s="256"/>
      <c r="H71" s="254" t="str">
        <f>'zápis M-P'!C1</f>
        <v>BTM U11 Lednice</v>
      </c>
      <c r="I71" s="255"/>
      <c r="J71" s="255"/>
      <c r="K71" s="255"/>
      <c r="L71" s="255"/>
      <c r="M71" s="256"/>
    </row>
    <row r="72" spans="1:13" ht="36" customHeight="1" thickBot="1" x14ac:dyDescent="0.25">
      <c r="A72" s="268" t="str">
        <f>'zápis M-P'!F35</f>
        <v>Turnaj B - skupina J</v>
      </c>
      <c r="B72" s="258"/>
      <c r="C72" s="259"/>
      <c r="D72" s="149" t="str">
        <f>'zápis M-P'!G35</f>
        <v>21.9.2024</v>
      </c>
      <c r="E72" s="94" t="str">
        <f>CONCATENATE("zápas č. ",'zápis M-P'!H35)</f>
        <v>zápas č. 2</v>
      </c>
      <c r="F72" s="95" t="str">
        <f>CONCATENATE("stůl č. ",'zápis M-P'!I35)</f>
        <v xml:space="preserve">stůl č. </v>
      </c>
      <c r="H72" s="268" t="str">
        <f>'zápis M-P'!F38</f>
        <v>Turnaj B - skupina J</v>
      </c>
      <c r="I72" s="258"/>
      <c r="J72" s="259"/>
      <c r="K72" s="149" t="str">
        <f>'zápis M-P'!G38</f>
        <v>21.9.2024</v>
      </c>
      <c r="L72" s="94" t="str">
        <f>CONCATENATE("zápas č. ",'zápis M-P'!H38)</f>
        <v>zápas č. 5</v>
      </c>
      <c r="M72" s="95" t="str">
        <f>CONCATENATE("stůl č. ",'zápis M-P'!I38)</f>
        <v xml:space="preserve">stůl č. </v>
      </c>
    </row>
    <row r="73" spans="1:13" ht="36" customHeight="1" thickBot="1" x14ac:dyDescent="0.25">
      <c r="A73" s="260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------   (------)</v>
      </c>
      <c r="B73" s="261"/>
      <c r="C73" s="262"/>
      <c r="D73" s="260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------   (------)</v>
      </c>
      <c r="E73" s="261"/>
      <c r="F73" s="262"/>
      <c r="H73" s="260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------   (------)</v>
      </c>
      <c r="I73" s="261"/>
      <c r="J73" s="262"/>
      <c r="K73" s="260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------   (------)</v>
      </c>
      <c r="L73" s="261"/>
      <c r="M73" s="262"/>
    </row>
    <row r="74" spans="1:13" ht="14.25" customHeight="1" x14ac:dyDescent="0.2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25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25">
      <c r="A76" s="148" t="s">
        <v>31</v>
      </c>
      <c r="B76" s="248" t="str">
        <f>'zápis M-P'!E34</f>
        <v>------</v>
      </c>
      <c r="C76" s="249"/>
      <c r="D76" s="251" t="s">
        <v>32</v>
      </c>
      <c r="E76" s="252"/>
      <c r="F76" s="253"/>
      <c r="H76" s="148" t="s">
        <v>31</v>
      </c>
      <c r="I76" s="248" t="str">
        <f>'zápis M-P'!E35</f>
        <v>------</v>
      </c>
      <c r="J76" s="249"/>
      <c r="K76" s="251" t="s">
        <v>32</v>
      </c>
      <c r="L76" s="252"/>
      <c r="M76" s="253"/>
    </row>
    <row r="77" spans="1:13" ht="19.5" customHeight="1" thickBot="1" x14ac:dyDescent="0.25"/>
    <row r="78" spans="1:13" ht="36" customHeight="1" x14ac:dyDescent="0.2">
      <c r="A78" s="254" t="str">
        <f>'zápis M-P'!C1</f>
        <v>BTM U11 Lednice</v>
      </c>
      <c r="B78" s="255"/>
      <c r="C78" s="255"/>
      <c r="D78" s="255"/>
      <c r="E78" s="255"/>
      <c r="F78" s="256"/>
      <c r="H78" s="254" t="str">
        <f>'zápis M-P'!C1</f>
        <v>BTM U11 Lednice</v>
      </c>
      <c r="I78" s="255"/>
      <c r="J78" s="255"/>
      <c r="K78" s="255"/>
      <c r="L78" s="255"/>
      <c r="M78" s="256"/>
    </row>
    <row r="79" spans="1:13" ht="36" customHeight="1" thickBot="1" x14ac:dyDescent="0.25">
      <c r="A79" s="268" t="str">
        <f>'zápis M-P'!F36</f>
        <v>Turnaj B - skupina J</v>
      </c>
      <c r="B79" s="258"/>
      <c r="C79" s="259"/>
      <c r="D79" s="149" t="str">
        <f>'zápis M-P'!G36</f>
        <v>21.9.2024</v>
      </c>
      <c r="E79" s="94" t="str">
        <f>CONCATENATE("zápas č. ",'zápis M-P'!H36)</f>
        <v>zápas č. 3</v>
      </c>
      <c r="F79" s="95" t="str">
        <f>CONCATENATE("stůl č. ",'zápis M-P'!I36)</f>
        <v xml:space="preserve">stůl č. </v>
      </c>
      <c r="H79" s="268" t="str">
        <f>'zápis M-P'!F39</f>
        <v>Turnaj B - skupina J</v>
      </c>
      <c r="I79" s="258"/>
      <c r="J79" s="259"/>
      <c r="K79" s="149" t="str">
        <f>'zápis M-P'!G39</f>
        <v>21.9.2024</v>
      </c>
      <c r="L79" s="94" t="str">
        <f>CONCATENATE("zápas č. ",'zápis M-P'!H39)</f>
        <v>zápas č. 6</v>
      </c>
      <c r="M79" s="95" t="str">
        <f>CONCATENATE("stůl č. ",'zápis M-P'!I39)</f>
        <v xml:space="preserve">stůl č. </v>
      </c>
    </row>
    <row r="80" spans="1:13" ht="36" customHeight="1" thickBot="1" x14ac:dyDescent="0.25">
      <c r="A80" s="260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------   (------)</v>
      </c>
      <c r="B80" s="261"/>
      <c r="C80" s="262"/>
      <c r="D80" s="260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------   (------)</v>
      </c>
      <c r="E80" s="261"/>
      <c r="F80" s="262"/>
      <c r="H80" s="260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------   (------)</v>
      </c>
      <c r="I80" s="261"/>
      <c r="J80" s="262"/>
      <c r="K80" s="260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------   (------)</v>
      </c>
      <c r="L80" s="261"/>
      <c r="M80" s="262"/>
    </row>
    <row r="81" spans="1:13" ht="14.25" customHeight="1" x14ac:dyDescent="0.2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25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25">
      <c r="A83" s="148" t="s">
        <v>31</v>
      </c>
      <c r="B83" s="248" t="str">
        <f>'zápis M-P'!C34</f>
        <v>------</v>
      </c>
      <c r="C83" s="249"/>
      <c r="D83" s="251" t="s">
        <v>32</v>
      </c>
      <c r="E83" s="252"/>
      <c r="F83" s="253"/>
      <c r="H83" s="148" t="s">
        <v>31</v>
      </c>
      <c r="I83" s="248" t="str">
        <f>'zápis M-P'!C35</f>
        <v>------</v>
      </c>
      <c r="J83" s="249"/>
      <c r="K83" s="251" t="s">
        <v>32</v>
      </c>
      <c r="L83" s="252"/>
      <c r="M83" s="253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9"/>
  <sheetViews>
    <sheetView workbookViewId="0">
      <selection activeCell="A4" sqref="A4:B5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7" width="10.28515625" style="33" customWidth="1"/>
    <col min="8" max="9" width="9.140625" style="33"/>
  </cols>
  <sheetData>
    <row r="1" spans="1:9" x14ac:dyDescent="0.2">
      <c r="A1" s="247" t="s">
        <v>15</v>
      </c>
      <c r="B1" s="247"/>
      <c r="C1" s="34" t="s">
        <v>112</v>
      </c>
    </row>
    <row r="3" spans="1:9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33</v>
      </c>
      <c r="I3" s="33" t="s">
        <v>20</v>
      </c>
    </row>
    <row r="4" spans="1:9" x14ac:dyDescent="0.2">
      <c r="A4" s="90"/>
      <c r="B4" s="90"/>
      <c r="C4" s="113" t="str">
        <f>IF(COUNTIF(seznam!$A$4:$A$131,A4)=1,VLOOKUP(A4,seznam!$A$4:$C$131,2,FALSE),"------")</f>
        <v>------</v>
      </c>
      <c r="E4" t="str">
        <f>IF(COUNTIF(seznam!$A$4:$A$131,B4)=1,VLOOKUP(B4,seznam!$A$4:$C$1295,2,FALSE),"------")</f>
        <v>------</v>
      </c>
      <c r="F4" s="91" t="s">
        <v>162</v>
      </c>
      <c r="G4" s="91" t="s">
        <v>136</v>
      </c>
      <c r="H4" s="91"/>
      <c r="I4" s="91"/>
    </row>
    <row r="5" spans="1:9" x14ac:dyDescent="0.2">
      <c r="A5" s="90"/>
      <c r="B5" s="90"/>
      <c r="C5" s="113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------</v>
      </c>
      <c r="F5" s="91" t="s">
        <v>162</v>
      </c>
      <c r="G5" s="91" t="s">
        <v>136</v>
      </c>
      <c r="H5" s="91"/>
      <c r="I5" s="91"/>
    </row>
    <row r="6" spans="1:9" x14ac:dyDescent="0.2">
      <c r="A6" s="90"/>
      <c r="B6" s="90"/>
      <c r="C6" s="113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91" t="s">
        <v>162</v>
      </c>
      <c r="G6" s="91" t="s">
        <v>136</v>
      </c>
      <c r="H6" s="91"/>
      <c r="I6" s="91"/>
    </row>
    <row r="7" spans="1:9" x14ac:dyDescent="0.2">
      <c r="A7" s="90"/>
      <c r="B7" s="90"/>
      <c r="C7" s="113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91" t="s">
        <v>162</v>
      </c>
      <c r="G7" s="91" t="s">
        <v>136</v>
      </c>
      <c r="H7" s="91"/>
      <c r="I7" s="91"/>
    </row>
    <row r="8" spans="1:9" x14ac:dyDescent="0.2">
      <c r="A8" s="92"/>
      <c r="B8" s="92"/>
      <c r="C8" s="113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91" t="s">
        <v>162</v>
      </c>
      <c r="G8" s="91" t="s">
        <v>136</v>
      </c>
      <c r="H8" s="91"/>
      <c r="I8" s="91"/>
    </row>
    <row r="9" spans="1:9" x14ac:dyDescent="0.2">
      <c r="A9" s="90"/>
      <c r="B9" s="90"/>
      <c r="C9" s="113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91" t="s">
        <v>162</v>
      </c>
      <c r="G9" s="91" t="s">
        <v>136</v>
      </c>
      <c r="H9" s="91"/>
      <c r="I9" s="91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7"/>
  <sheetViews>
    <sheetView zoomScaleNormal="75" zoomScaleSheetLayoutView="100" workbookViewId="0">
      <selection sqref="A1:AH126"/>
    </sheetView>
  </sheetViews>
  <sheetFormatPr defaultRowHeight="12.75" x14ac:dyDescent="0.2"/>
  <cols>
    <col min="1" max="1" width="3.85546875" style="8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42" s="32" customFormat="1" ht="39.950000000000003" customHeight="1" x14ac:dyDescent="0.4">
      <c r="A1" s="83"/>
      <c r="B1" s="236" t="str">
        <f>seznam!B1</f>
        <v>BTM U11 Lednice 21.9.2024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31"/>
    </row>
    <row r="2" spans="1:42" ht="13.5" thickBot="1" x14ac:dyDescent="0.25"/>
    <row r="3" spans="1:42" ht="13.5" thickBot="1" x14ac:dyDescent="0.25">
      <c r="A3" s="86" t="s">
        <v>2</v>
      </c>
      <c r="B3" s="223" t="s">
        <v>50</v>
      </c>
      <c r="C3" s="224"/>
      <c r="D3" s="218">
        <v>1</v>
      </c>
      <c r="E3" s="226"/>
      <c r="F3" s="228"/>
      <c r="G3" s="225">
        <v>2</v>
      </c>
      <c r="H3" s="226"/>
      <c r="I3" s="228"/>
      <c r="J3" s="225">
        <v>3</v>
      </c>
      <c r="K3" s="226"/>
      <c r="L3" s="228"/>
      <c r="M3" s="225">
        <v>4</v>
      </c>
      <c r="N3" s="226"/>
      <c r="O3" s="227"/>
      <c r="P3" s="218" t="s">
        <v>3</v>
      </c>
      <c r="Q3" s="219"/>
      <c r="R3" s="220"/>
      <c r="S3" s="5" t="s">
        <v>4</v>
      </c>
      <c r="T3" s="4" t="s">
        <v>5</v>
      </c>
      <c r="AM3" s="1" t="s">
        <v>38</v>
      </c>
      <c r="AN3" s="1" t="s">
        <v>37</v>
      </c>
      <c r="AO3" s="1"/>
      <c r="AP3" s="1" t="s">
        <v>39</v>
      </c>
    </row>
    <row r="4" spans="1:42" x14ac:dyDescent="0.2">
      <c r="A4" s="173">
        <v>1</v>
      </c>
      <c r="B4" s="210">
        <v>1</v>
      </c>
      <c r="C4" s="39" t="str">
        <f>IF(A4&gt;0,IF(VLOOKUP(A4,seznam!$A$4:$C$131,3)&gt;0,VLOOKUP(A4,seznam!$A$4:$C$131,3),"------"),"------")</f>
        <v>KST Blansko</v>
      </c>
      <c r="D4" s="234"/>
      <c r="E4" s="212"/>
      <c r="F4" s="213"/>
      <c r="G4" s="214">
        <f>AE7</f>
        <v>3</v>
      </c>
      <c r="H4" s="215" t="str">
        <f>AF7</f>
        <v>:</v>
      </c>
      <c r="I4" s="222">
        <f>AG7</f>
        <v>0</v>
      </c>
      <c r="J4" s="214">
        <f>AG9</f>
        <v>3</v>
      </c>
      <c r="K4" s="215" t="str">
        <f>AF9</f>
        <v>:</v>
      </c>
      <c r="L4" s="222">
        <f>AE9</f>
        <v>0</v>
      </c>
      <c r="M4" s="214">
        <f>AE4</f>
        <v>3</v>
      </c>
      <c r="N4" s="215" t="str">
        <f>AF4</f>
        <v>:</v>
      </c>
      <c r="O4" s="229">
        <f>AG4</f>
        <v>0</v>
      </c>
      <c r="P4" s="207">
        <f>G4+J4+M4</f>
        <v>9</v>
      </c>
      <c r="Q4" s="215" t="s">
        <v>6</v>
      </c>
      <c r="R4" s="222">
        <f>I4+L4+O4</f>
        <v>0</v>
      </c>
      <c r="S4" s="216">
        <f>IF(G4&gt;I4,2,IF(AND(G4&lt;I4,H4=":"),1,0))+IF(J4&gt;L4,2,IF(AND(J4&lt;L4,K4=":"),1,0))+IF(M4&gt;O4,2,IF(AND(M4&lt;O4,N4=":"),1,0))</f>
        <v>6</v>
      </c>
      <c r="T4" s="209" t="s">
        <v>155</v>
      </c>
      <c r="V4" s="6">
        <v>1</v>
      </c>
      <c r="W4" s="10" t="str">
        <f>C5</f>
        <v>Voráč Pavel</v>
      </c>
      <c r="X4" s="16" t="s">
        <v>7</v>
      </c>
      <c r="Y4" s="13" t="str">
        <f>C11</f>
        <v>Vranka Zachariáš</v>
      </c>
      <c r="Z4" s="42" t="s">
        <v>23</v>
      </c>
      <c r="AA4" s="43" t="s">
        <v>137</v>
      </c>
      <c r="AB4" s="43" t="s">
        <v>22</v>
      </c>
      <c r="AC4" s="43"/>
      <c r="AD4" s="47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6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>
        <f>A4</f>
        <v>1</v>
      </c>
      <c r="AK4">
        <f>A10</f>
        <v>20</v>
      </c>
      <c r="AM4" s="1">
        <v>1</v>
      </c>
      <c r="AN4" s="1">
        <v>4</v>
      </c>
      <c r="AO4" s="1"/>
      <c r="AP4" s="1">
        <v>3</v>
      </c>
    </row>
    <row r="5" spans="1:42" x14ac:dyDescent="0.2">
      <c r="A5" s="171"/>
      <c r="B5" s="206"/>
      <c r="C5" s="85" t="str">
        <f>IF(A4&gt;0,IF(VLOOKUP(A4,seznam!$A$4:$C$131,2)&gt;0,VLOOKUP(A4,seznam!$A$4:$C$131,2),"------"),"------")</f>
        <v>Voráč Pavel</v>
      </c>
      <c r="D5" s="235"/>
      <c r="E5" s="200"/>
      <c r="F5" s="201"/>
      <c r="G5" s="202"/>
      <c r="H5" s="203"/>
      <c r="I5" s="196"/>
      <c r="J5" s="202"/>
      <c r="K5" s="203"/>
      <c r="L5" s="196"/>
      <c r="M5" s="202"/>
      <c r="N5" s="203"/>
      <c r="O5" s="205"/>
      <c r="P5" s="195"/>
      <c r="Q5" s="203"/>
      <c r="R5" s="196"/>
      <c r="S5" s="197"/>
      <c r="T5" s="232"/>
      <c r="V5" s="7">
        <v>2</v>
      </c>
      <c r="W5" s="11" t="str">
        <f>C7</f>
        <v>Pantlík Daniel</v>
      </c>
      <c r="X5" s="17" t="s">
        <v>7</v>
      </c>
      <c r="Y5" s="14" t="str">
        <f>C9</f>
        <v>Svobodová Kristýna</v>
      </c>
      <c r="Z5" s="44" t="s">
        <v>14</v>
      </c>
      <c r="AA5" s="41" t="s">
        <v>24</v>
      </c>
      <c r="AB5" s="41" t="s">
        <v>141</v>
      </c>
      <c r="AC5" s="41"/>
      <c r="AD5" s="48"/>
      <c r="AE5" s="25">
        <f t="shared" si="0"/>
        <v>3</v>
      </c>
      <c r="AF5" s="26" t="s">
        <v>6</v>
      </c>
      <c r="AG5" s="27">
        <f t="shared" si="1"/>
        <v>0</v>
      </c>
      <c r="AJ5">
        <f>A6</f>
        <v>16</v>
      </c>
      <c r="AK5">
        <f>A8</f>
        <v>11</v>
      </c>
      <c r="AM5" s="1">
        <v>2</v>
      </c>
      <c r="AN5" s="1">
        <v>3</v>
      </c>
      <c r="AO5" s="1"/>
      <c r="AP5" s="1">
        <v>1</v>
      </c>
    </row>
    <row r="6" spans="1:42" x14ac:dyDescent="0.2">
      <c r="A6" s="171">
        <v>16</v>
      </c>
      <c r="B6" s="191">
        <v>2</v>
      </c>
      <c r="C6" s="40" t="str">
        <f>IF(A6&gt;0,IF(VLOOKUP(A6,seznam!$A$4:$C$131,3)&gt;0,VLOOKUP(A6,seznam!$A$4:$C$131,3),"------"),"------")</f>
        <v>MK Řeznovice</v>
      </c>
      <c r="D6" s="188">
        <f>I4</f>
        <v>0</v>
      </c>
      <c r="E6" s="174" t="str">
        <f>H4</f>
        <v>:</v>
      </c>
      <c r="F6" s="176">
        <f>G4</f>
        <v>3</v>
      </c>
      <c r="G6" s="182"/>
      <c r="H6" s="183"/>
      <c r="I6" s="198"/>
      <c r="J6" s="193">
        <f>AE5</f>
        <v>3</v>
      </c>
      <c r="K6" s="174" t="str">
        <f>AF5</f>
        <v>:</v>
      </c>
      <c r="L6" s="176">
        <f>AG5</f>
        <v>0</v>
      </c>
      <c r="M6" s="193">
        <f>AE8</f>
        <v>3</v>
      </c>
      <c r="N6" s="174" t="str">
        <f>AF8</f>
        <v>:</v>
      </c>
      <c r="O6" s="204">
        <f>AG8</f>
        <v>0</v>
      </c>
      <c r="P6" s="188">
        <f>D6+J6+M6</f>
        <v>6</v>
      </c>
      <c r="Q6" s="174" t="s">
        <v>6</v>
      </c>
      <c r="R6" s="176">
        <f>F6+L6+O6</f>
        <v>3</v>
      </c>
      <c r="S6" s="178">
        <f>IF(D6&gt;F6,2,IF(AND(D6&lt;F6,E6=":"),1,0))+IF(J6&gt;L6,2,IF(AND(J6&lt;L6,K6=":"),1,0))+IF(M6&gt;O6,2,IF(AND(M6&lt;O6,N6=":"),1,0))</f>
        <v>5</v>
      </c>
      <c r="T6" s="180" t="s">
        <v>159</v>
      </c>
      <c r="V6" s="7">
        <v>3</v>
      </c>
      <c r="W6" s="11" t="str">
        <f>C11</f>
        <v>Vranka Zachariáš</v>
      </c>
      <c r="X6" s="18" t="s">
        <v>7</v>
      </c>
      <c r="Y6" s="14" t="str">
        <f>C9</f>
        <v>Svobodová Kristýna</v>
      </c>
      <c r="Z6" s="44" t="s">
        <v>148</v>
      </c>
      <c r="AA6" s="41" t="s">
        <v>144</v>
      </c>
      <c r="AB6" s="41" t="s">
        <v>139</v>
      </c>
      <c r="AC6" s="41" t="s">
        <v>139</v>
      </c>
      <c r="AD6" s="48"/>
      <c r="AE6" s="25">
        <f t="shared" si="0"/>
        <v>1</v>
      </c>
      <c r="AF6" s="26" t="s">
        <v>6</v>
      </c>
      <c r="AG6" s="27">
        <f t="shared" si="1"/>
        <v>3</v>
      </c>
      <c r="AJ6">
        <f>A10</f>
        <v>20</v>
      </c>
      <c r="AK6">
        <f>A8</f>
        <v>11</v>
      </c>
      <c r="AM6" s="1">
        <v>4</v>
      </c>
      <c r="AN6" s="1">
        <v>3</v>
      </c>
      <c r="AO6" s="1"/>
      <c r="AP6" s="1">
        <v>2</v>
      </c>
    </row>
    <row r="7" spans="1:42" x14ac:dyDescent="0.2">
      <c r="A7" s="171"/>
      <c r="B7" s="206"/>
      <c r="C7" s="37" t="str">
        <f>IF(A6&gt;0,IF(VLOOKUP(A6,seznam!$A$4:$C$131,2)&gt;0,VLOOKUP(A6,seznam!$A$4:$C$131,2),"------"),"------")</f>
        <v>Pantlík Daniel</v>
      </c>
      <c r="D7" s="195"/>
      <c r="E7" s="203"/>
      <c r="F7" s="196"/>
      <c r="G7" s="199"/>
      <c r="H7" s="200"/>
      <c r="I7" s="201"/>
      <c r="J7" s="202"/>
      <c r="K7" s="203"/>
      <c r="L7" s="196"/>
      <c r="M7" s="202"/>
      <c r="N7" s="203"/>
      <c r="O7" s="205"/>
      <c r="P7" s="221"/>
      <c r="Q7" s="217"/>
      <c r="R7" s="208"/>
      <c r="S7" s="197"/>
      <c r="T7" s="232"/>
      <c r="V7" s="7">
        <v>4</v>
      </c>
      <c r="W7" s="11" t="str">
        <f>C5</f>
        <v>Voráč Pavel</v>
      </c>
      <c r="X7" s="17" t="s">
        <v>7</v>
      </c>
      <c r="Y7" s="14" t="str">
        <f>C7</f>
        <v>Pantlík Daniel</v>
      </c>
      <c r="Z7" s="44" t="s">
        <v>22</v>
      </c>
      <c r="AA7" s="41" t="s">
        <v>137</v>
      </c>
      <c r="AB7" s="41" t="s">
        <v>151</v>
      </c>
      <c r="AC7" s="41"/>
      <c r="AD7" s="48"/>
      <c r="AE7" s="25">
        <f t="shared" si="0"/>
        <v>3</v>
      </c>
      <c r="AF7" s="26" t="s">
        <v>6</v>
      </c>
      <c r="AG7" s="27">
        <f t="shared" si="1"/>
        <v>0</v>
      </c>
      <c r="AJ7">
        <f>A4</f>
        <v>1</v>
      </c>
      <c r="AK7">
        <f>A6</f>
        <v>16</v>
      </c>
      <c r="AM7" s="1">
        <v>1</v>
      </c>
      <c r="AN7" s="1">
        <v>2</v>
      </c>
      <c r="AO7" s="1"/>
      <c r="AP7" s="1">
        <v>4</v>
      </c>
    </row>
    <row r="8" spans="1:42" x14ac:dyDescent="0.2">
      <c r="A8" s="171">
        <v>11</v>
      </c>
      <c r="B8" s="191">
        <v>3</v>
      </c>
      <c r="C8" s="40" t="str">
        <f>IF(A8&gt;0,IF(VLOOKUP(A8,seznam!$A$4:$C$131,3)&gt;0,VLOOKUP(A8,seznam!$A$4:$C$131,3),"------"),"------")</f>
        <v>Jiskra Strážnice</v>
      </c>
      <c r="D8" s="188">
        <f>L4</f>
        <v>0</v>
      </c>
      <c r="E8" s="174" t="str">
        <f>K4</f>
        <v>:</v>
      </c>
      <c r="F8" s="176">
        <f>J4</f>
        <v>3</v>
      </c>
      <c r="G8" s="193">
        <f>L6</f>
        <v>0</v>
      </c>
      <c r="H8" s="174" t="str">
        <f>K6</f>
        <v>:</v>
      </c>
      <c r="I8" s="176">
        <f>J6</f>
        <v>3</v>
      </c>
      <c r="J8" s="182"/>
      <c r="K8" s="183"/>
      <c r="L8" s="198"/>
      <c r="M8" s="193">
        <f>AG6</f>
        <v>3</v>
      </c>
      <c r="N8" s="174" t="str">
        <f>AF6</f>
        <v>:</v>
      </c>
      <c r="O8" s="204">
        <f>AE6</f>
        <v>1</v>
      </c>
      <c r="P8" s="188">
        <f>D8+G8+M8</f>
        <v>3</v>
      </c>
      <c r="Q8" s="174" t="s">
        <v>6</v>
      </c>
      <c r="R8" s="176">
        <f>F8+I8+O8</f>
        <v>7</v>
      </c>
      <c r="S8" s="178">
        <f>IF(D8&gt;F8,2,IF(AND(D8&lt;F8,E8=":"),1,0))+IF(G8&gt;I8,2,IF(AND(G8&lt;I8,H8=":"),1,0))+IF(M8&gt;O8,2,IF(AND(M8&lt;O8,N8=":"),1,0))</f>
        <v>4</v>
      </c>
      <c r="T8" s="180" t="s">
        <v>158</v>
      </c>
      <c r="V8" s="7">
        <v>5</v>
      </c>
      <c r="W8" s="11" t="str">
        <f>C7</f>
        <v>Pantlík Daniel</v>
      </c>
      <c r="X8" s="17" t="s">
        <v>7</v>
      </c>
      <c r="Y8" s="14" t="str">
        <f>C11</f>
        <v>Vranka Zachariáš</v>
      </c>
      <c r="Z8" s="44" t="s">
        <v>24</v>
      </c>
      <c r="AA8" s="41" t="s">
        <v>24</v>
      </c>
      <c r="AB8" s="41" t="s">
        <v>24</v>
      </c>
      <c r="AC8" s="41"/>
      <c r="AD8" s="60"/>
      <c r="AE8" s="25">
        <f t="shared" si="0"/>
        <v>3</v>
      </c>
      <c r="AF8" s="26" t="s">
        <v>6</v>
      </c>
      <c r="AG8" s="27">
        <f t="shared" si="1"/>
        <v>0</v>
      </c>
      <c r="AJ8">
        <f>A6</f>
        <v>16</v>
      </c>
      <c r="AK8">
        <f>A10</f>
        <v>20</v>
      </c>
      <c r="AM8" s="1">
        <v>2</v>
      </c>
      <c r="AN8" s="1">
        <v>4</v>
      </c>
      <c r="AO8" s="1"/>
      <c r="AP8" s="1">
        <v>3</v>
      </c>
    </row>
    <row r="9" spans="1:42" ht="13.5" thickBot="1" x14ac:dyDescent="0.25">
      <c r="A9" s="171"/>
      <c r="B9" s="206"/>
      <c r="C9" s="37" t="str">
        <f>IF(A8&gt;0,IF(VLOOKUP(A8,seznam!$A$4:$C$131,2)&gt;0,VLOOKUP(A8,seznam!$A$4:$C$131,2),"------"),"------")</f>
        <v>Svobodová Kristýna</v>
      </c>
      <c r="D9" s="195"/>
      <c r="E9" s="203"/>
      <c r="F9" s="196"/>
      <c r="G9" s="202"/>
      <c r="H9" s="203"/>
      <c r="I9" s="196"/>
      <c r="J9" s="199"/>
      <c r="K9" s="200"/>
      <c r="L9" s="201"/>
      <c r="M9" s="202"/>
      <c r="N9" s="203"/>
      <c r="O9" s="205"/>
      <c r="P9" s="195"/>
      <c r="Q9" s="203"/>
      <c r="R9" s="196"/>
      <c r="S9" s="197"/>
      <c r="T9" s="232"/>
      <c r="V9" s="8">
        <v>6</v>
      </c>
      <c r="W9" s="12" t="str">
        <f>C9</f>
        <v>Svobodová Kristýna</v>
      </c>
      <c r="X9" s="19" t="s">
        <v>7</v>
      </c>
      <c r="Y9" s="15" t="str">
        <f>C5</f>
        <v>Voráč Pavel</v>
      </c>
      <c r="Z9" s="44" t="s">
        <v>138</v>
      </c>
      <c r="AA9" s="41" t="s">
        <v>143</v>
      </c>
      <c r="AB9" s="41" t="s">
        <v>150</v>
      </c>
      <c r="AC9" s="41"/>
      <c r="AD9" s="60"/>
      <c r="AE9" s="28">
        <f t="shared" si="0"/>
        <v>0</v>
      </c>
      <c r="AF9" s="29" t="s">
        <v>6</v>
      </c>
      <c r="AG9" s="30">
        <f t="shared" si="1"/>
        <v>3</v>
      </c>
      <c r="AJ9">
        <f>A8</f>
        <v>11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 x14ac:dyDescent="0.2">
      <c r="A10" s="171">
        <v>20</v>
      </c>
      <c r="B10" s="191">
        <v>4</v>
      </c>
      <c r="C10" s="40" t="str">
        <f>IF(A10&gt;0,IF(VLOOKUP(A10,seznam!$A$4:$C$131,3)&gt;0,VLOOKUP(A10,seznam!$A$4:$C$131,3),"------"),"------")</f>
        <v>KST FOSFA LVA</v>
      </c>
      <c r="D10" s="188">
        <f>O4</f>
        <v>0</v>
      </c>
      <c r="E10" s="174" t="str">
        <f>N4</f>
        <v>:</v>
      </c>
      <c r="F10" s="176">
        <f>M4</f>
        <v>3</v>
      </c>
      <c r="G10" s="193">
        <f>O6</f>
        <v>0</v>
      </c>
      <c r="H10" s="174" t="str">
        <f>N6</f>
        <v>:</v>
      </c>
      <c r="I10" s="176">
        <f>M6</f>
        <v>3</v>
      </c>
      <c r="J10" s="193">
        <f>O8</f>
        <v>1</v>
      </c>
      <c r="K10" s="174" t="str">
        <f>N8</f>
        <v>:</v>
      </c>
      <c r="L10" s="176">
        <f>M8</f>
        <v>3</v>
      </c>
      <c r="M10" s="182"/>
      <c r="N10" s="183"/>
      <c r="O10" s="184"/>
      <c r="P10" s="188">
        <f>D10+G10+J10</f>
        <v>1</v>
      </c>
      <c r="Q10" s="174" t="s">
        <v>6</v>
      </c>
      <c r="R10" s="176">
        <f>F10+I10+L10</f>
        <v>9</v>
      </c>
      <c r="S10" s="178">
        <f>IF(D10&gt;F10,2,IF(AND(D10&lt;F10,E10=":"),1,0))+IF(G10&gt;I10,2,IF(AND(G10&lt;I10,H10=":"),1,0))+IF(J10&gt;L10,2,IF(AND(J10&lt;L10,K10=":"),1,0))</f>
        <v>3</v>
      </c>
      <c r="T10" s="180" t="s">
        <v>156</v>
      </c>
    </row>
    <row r="11" spans="1:42" ht="13.5" thickBot="1" x14ac:dyDescent="0.25">
      <c r="A11" s="172"/>
      <c r="B11" s="192"/>
      <c r="C11" s="38" t="str">
        <f>IF(A10&gt;0,IF(VLOOKUP(A10,seznam!$A$4:$C$131,2)&gt;0,VLOOKUP(A10,seznam!$A$4:$C$131,2),"------"),"------")</f>
        <v>Vranka Zachariáš</v>
      </c>
      <c r="D11" s="189"/>
      <c r="E11" s="175"/>
      <c r="F11" s="177"/>
      <c r="G11" s="194"/>
      <c r="H11" s="175"/>
      <c r="I11" s="177"/>
      <c r="J11" s="194"/>
      <c r="K11" s="175"/>
      <c r="L11" s="177"/>
      <c r="M11" s="185"/>
      <c r="N11" s="186"/>
      <c r="O11" s="187"/>
      <c r="P11" s="189"/>
      <c r="Q11" s="175"/>
      <c r="R11" s="177"/>
      <c r="S11" s="179"/>
      <c r="T11" s="233"/>
    </row>
    <row r="12" spans="1:42" ht="13.5" thickBot="1" x14ac:dyDescent="0.25"/>
    <row r="13" spans="1:42" ht="13.5" thickBot="1" x14ac:dyDescent="0.25">
      <c r="A13" s="86" t="s">
        <v>2</v>
      </c>
      <c r="B13" s="223" t="s">
        <v>51</v>
      </c>
      <c r="C13" s="224"/>
      <c r="D13" s="218">
        <v>1</v>
      </c>
      <c r="E13" s="226"/>
      <c r="F13" s="228"/>
      <c r="G13" s="225">
        <v>2</v>
      </c>
      <c r="H13" s="226"/>
      <c r="I13" s="228"/>
      <c r="J13" s="225">
        <v>3</v>
      </c>
      <c r="K13" s="226"/>
      <c r="L13" s="228"/>
      <c r="M13" s="225">
        <v>4</v>
      </c>
      <c r="N13" s="226"/>
      <c r="O13" s="227"/>
      <c r="P13" s="218" t="s">
        <v>3</v>
      </c>
      <c r="Q13" s="219"/>
      <c r="R13" s="220"/>
      <c r="S13" s="5" t="s">
        <v>4</v>
      </c>
      <c r="T13" s="4" t="s">
        <v>5</v>
      </c>
    </row>
    <row r="14" spans="1:42" x14ac:dyDescent="0.2">
      <c r="A14" s="173">
        <v>2</v>
      </c>
      <c r="B14" s="210">
        <v>1</v>
      </c>
      <c r="C14" s="39" t="str">
        <f>IF(A14&gt;0,IF(VLOOKUP(A14,seznam!$A$4:$C$131,3)&gt;0,VLOOKUP(A14,seznam!$A$4:$C$131,3),"------"),"------")</f>
        <v>TJ Mikulčice</v>
      </c>
      <c r="D14" s="211"/>
      <c r="E14" s="212"/>
      <c r="F14" s="213"/>
      <c r="G14" s="214">
        <f>AE17</f>
        <v>3</v>
      </c>
      <c r="H14" s="215" t="str">
        <f>AF17</f>
        <v>:</v>
      </c>
      <c r="I14" s="222">
        <f>AG17</f>
        <v>1</v>
      </c>
      <c r="J14" s="214">
        <f>AG19</f>
        <v>3</v>
      </c>
      <c r="K14" s="215" t="str">
        <f>AF19</f>
        <v>:</v>
      </c>
      <c r="L14" s="222">
        <f>AE19</f>
        <v>0</v>
      </c>
      <c r="M14" s="214">
        <f>AE14</f>
        <v>3</v>
      </c>
      <c r="N14" s="215" t="str">
        <f>AF14</f>
        <v>:</v>
      </c>
      <c r="O14" s="229">
        <f>AG14</f>
        <v>0</v>
      </c>
      <c r="P14" s="207">
        <f>G14+J14+M14</f>
        <v>9</v>
      </c>
      <c r="Q14" s="215" t="s">
        <v>6</v>
      </c>
      <c r="R14" s="222">
        <f>I14+L14+O14</f>
        <v>1</v>
      </c>
      <c r="S14" s="216">
        <f>IF(G14&gt;I14,2,IF(AND(G14&lt;I14,H14=":"),1,0))+IF(J14&gt;L14,2,IF(AND(J14&lt;L14,K14=":"),1,0))+IF(M14&gt;O14,2,IF(AND(M14&lt;O14,N14=":"),1,0))</f>
        <v>6</v>
      </c>
      <c r="T14" s="209" t="s">
        <v>155</v>
      </c>
      <c r="V14" s="6">
        <v>1</v>
      </c>
      <c r="W14" s="10" t="str">
        <f>C15</f>
        <v>Kotásková Julie</v>
      </c>
      <c r="X14" s="16" t="s">
        <v>7</v>
      </c>
      <c r="Y14" s="13" t="str">
        <f>C21</f>
        <v>Mikulčíková Michaela</v>
      </c>
      <c r="Z14" s="42" t="s">
        <v>13</v>
      </c>
      <c r="AA14" s="43" t="s">
        <v>21</v>
      </c>
      <c r="AB14" s="43" t="s">
        <v>21</v>
      </c>
      <c r="AC14" s="43"/>
      <c r="AD14" s="47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6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>
        <f>A14</f>
        <v>2</v>
      </c>
      <c r="AK14">
        <f>A20</f>
        <v>23</v>
      </c>
    </row>
    <row r="15" spans="1:42" x14ac:dyDescent="0.2">
      <c r="A15" s="171"/>
      <c r="B15" s="206"/>
      <c r="C15" s="85" t="str">
        <f>IF(A14&gt;0,IF(VLOOKUP(A14,seznam!$A$4:$C$131,2)&gt;0,VLOOKUP(A14,seznam!$A$4:$C$131,2),"------"),"------")</f>
        <v>Kotásková Julie</v>
      </c>
      <c r="D15" s="200"/>
      <c r="E15" s="200"/>
      <c r="F15" s="201"/>
      <c r="G15" s="202"/>
      <c r="H15" s="203"/>
      <c r="I15" s="196"/>
      <c r="J15" s="202"/>
      <c r="K15" s="203"/>
      <c r="L15" s="196"/>
      <c r="M15" s="202"/>
      <c r="N15" s="203"/>
      <c r="O15" s="205"/>
      <c r="P15" s="195"/>
      <c r="Q15" s="203"/>
      <c r="R15" s="196"/>
      <c r="S15" s="197"/>
      <c r="T15" s="190"/>
      <c r="V15" s="7">
        <v>2</v>
      </c>
      <c r="W15" s="11" t="str">
        <f>C17</f>
        <v>Straková Adéla</v>
      </c>
      <c r="X15" s="17" t="s">
        <v>7</v>
      </c>
      <c r="Y15" s="14" t="str">
        <f>C19</f>
        <v>Sýkora Šebestián</v>
      </c>
      <c r="Z15" s="44" t="s">
        <v>147</v>
      </c>
      <c r="AA15" s="41" t="s">
        <v>148</v>
      </c>
      <c r="AB15" s="41" t="s">
        <v>24</v>
      </c>
      <c r="AC15" s="41" t="s">
        <v>23</v>
      </c>
      <c r="AD15" s="48"/>
      <c r="AE15" s="25">
        <f t="shared" si="2"/>
        <v>3</v>
      </c>
      <c r="AF15" s="26" t="s">
        <v>6</v>
      </c>
      <c r="AG15" s="27">
        <f t="shared" si="3"/>
        <v>1</v>
      </c>
      <c r="AJ15">
        <f>A16</f>
        <v>15</v>
      </c>
      <c r="AK15">
        <f>A18</f>
        <v>10</v>
      </c>
    </row>
    <row r="16" spans="1:42" x14ac:dyDescent="0.2">
      <c r="A16" s="171">
        <v>15</v>
      </c>
      <c r="B16" s="191">
        <v>2</v>
      </c>
      <c r="C16" s="40" t="str">
        <f>IF(A16&gt;0,IF(VLOOKUP(A16,seznam!$A$4:$C$131,3)&gt;0,VLOOKUP(A16,seznam!$A$4:$C$131,3),"------"),"------")</f>
        <v>Vlast Ježov</v>
      </c>
      <c r="D16" s="174">
        <f>I14</f>
        <v>1</v>
      </c>
      <c r="E16" s="174" t="str">
        <f>H14</f>
        <v>:</v>
      </c>
      <c r="F16" s="176">
        <f>G14</f>
        <v>3</v>
      </c>
      <c r="G16" s="182"/>
      <c r="H16" s="183"/>
      <c r="I16" s="198"/>
      <c r="J16" s="193">
        <f>AE15</f>
        <v>3</v>
      </c>
      <c r="K16" s="174" t="str">
        <f>AF15</f>
        <v>:</v>
      </c>
      <c r="L16" s="176">
        <f>AG15</f>
        <v>1</v>
      </c>
      <c r="M16" s="193">
        <f>AE18</f>
        <v>3</v>
      </c>
      <c r="N16" s="174" t="str">
        <f>AF18</f>
        <v>:</v>
      </c>
      <c r="O16" s="204">
        <f>AG18</f>
        <v>0</v>
      </c>
      <c r="P16" s="188">
        <f>D16+J16+M16</f>
        <v>7</v>
      </c>
      <c r="Q16" s="174" t="s">
        <v>6</v>
      </c>
      <c r="R16" s="176">
        <f>F16+L16+O16</f>
        <v>4</v>
      </c>
      <c r="S16" s="178">
        <f>IF(D16&gt;F16,2,IF(AND(D16&lt;F16,E16=":"),1,0))+IF(J16&gt;L16,2,IF(AND(J16&lt;L16,K16=":"),1,0))+IF(M16&gt;O16,2,IF(AND(M16&lt;O16,N16=":"),1,0))</f>
        <v>5</v>
      </c>
      <c r="T16" s="180" t="s">
        <v>159</v>
      </c>
      <c r="V16" s="7">
        <v>3</v>
      </c>
      <c r="W16" s="11" t="str">
        <f>C21</f>
        <v>Mikulčíková Michaela</v>
      </c>
      <c r="X16" s="18" t="s">
        <v>7</v>
      </c>
      <c r="Y16" s="14" t="str">
        <f>C19</f>
        <v>Sýkora Šebestián</v>
      </c>
      <c r="Z16" s="44" t="s">
        <v>138</v>
      </c>
      <c r="AA16" s="41" t="s">
        <v>138</v>
      </c>
      <c r="AB16" s="41" t="s">
        <v>146</v>
      </c>
      <c r="AC16" s="41"/>
      <c r="AD16" s="48"/>
      <c r="AE16" s="25">
        <f t="shared" si="2"/>
        <v>0</v>
      </c>
      <c r="AF16" s="26" t="s">
        <v>6</v>
      </c>
      <c r="AG16" s="27">
        <f t="shared" si="3"/>
        <v>3</v>
      </c>
      <c r="AJ16">
        <f>A20</f>
        <v>23</v>
      </c>
      <c r="AK16">
        <f>A18</f>
        <v>10</v>
      </c>
    </row>
    <row r="17" spans="1:37" x14ac:dyDescent="0.2">
      <c r="A17" s="171"/>
      <c r="B17" s="206"/>
      <c r="C17" s="37" t="str">
        <f>IF(A16&gt;0,IF(VLOOKUP(A16,seznam!$A$4:$C$131,2)&gt;0,VLOOKUP(A16,seznam!$A$4:$C$131,2),"------"),"------")</f>
        <v>Straková Adéla</v>
      </c>
      <c r="D17" s="203"/>
      <c r="E17" s="203"/>
      <c r="F17" s="196"/>
      <c r="G17" s="199"/>
      <c r="H17" s="200"/>
      <c r="I17" s="201"/>
      <c r="J17" s="202"/>
      <c r="K17" s="203"/>
      <c r="L17" s="196"/>
      <c r="M17" s="202"/>
      <c r="N17" s="203"/>
      <c r="O17" s="205"/>
      <c r="P17" s="221"/>
      <c r="Q17" s="217"/>
      <c r="R17" s="208"/>
      <c r="S17" s="197"/>
      <c r="T17" s="190"/>
      <c r="V17" s="7">
        <v>4</v>
      </c>
      <c r="W17" s="11" t="str">
        <f>C15</f>
        <v>Kotásková Julie</v>
      </c>
      <c r="X17" s="17" t="s">
        <v>7</v>
      </c>
      <c r="Y17" s="14" t="str">
        <f>C17</f>
        <v>Straková Adéla</v>
      </c>
      <c r="Z17" s="44" t="s">
        <v>149</v>
      </c>
      <c r="AA17" s="41" t="s">
        <v>148</v>
      </c>
      <c r="AB17" s="41" t="s">
        <v>23</v>
      </c>
      <c r="AC17" s="41" t="s">
        <v>13</v>
      </c>
      <c r="AD17" s="48"/>
      <c r="AE17" s="25">
        <f t="shared" si="2"/>
        <v>3</v>
      </c>
      <c r="AF17" s="26" t="s">
        <v>6</v>
      </c>
      <c r="AG17" s="27">
        <f t="shared" si="3"/>
        <v>1</v>
      </c>
      <c r="AJ17">
        <f>A14</f>
        <v>2</v>
      </c>
      <c r="AK17">
        <f>A16</f>
        <v>15</v>
      </c>
    </row>
    <row r="18" spans="1:37" x14ac:dyDescent="0.2">
      <c r="A18" s="171">
        <v>10</v>
      </c>
      <c r="B18" s="191">
        <v>3</v>
      </c>
      <c r="C18" s="40" t="str">
        <f>IF(A18&gt;0,IF(VLOOKUP(A18,seznam!$A$4:$C$131,3)&gt;0,VLOOKUP(A18,seznam!$A$4:$C$131,3),"------"),"------")</f>
        <v>KST FOSFA LVA</v>
      </c>
      <c r="D18" s="174">
        <f>L14</f>
        <v>0</v>
      </c>
      <c r="E18" s="174" t="str">
        <f>K14</f>
        <v>:</v>
      </c>
      <c r="F18" s="176">
        <f>J14</f>
        <v>3</v>
      </c>
      <c r="G18" s="193">
        <f>L16</f>
        <v>1</v>
      </c>
      <c r="H18" s="174" t="str">
        <f>K16</f>
        <v>:</v>
      </c>
      <c r="I18" s="176">
        <f>J16</f>
        <v>3</v>
      </c>
      <c r="J18" s="182"/>
      <c r="K18" s="183"/>
      <c r="L18" s="198"/>
      <c r="M18" s="193">
        <f>AG16</f>
        <v>3</v>
      </c>
      <c r="N18" s="174" t="str">
        <f>AF16</f>
        <v>:</v>
      </c>
      <c r="O18" s="204">
        <f>AE16</f>
        <v>0</v>
      </c>
      <c r="P18" s="188">
        <f>D18+G18+M18</f>
        <v>4</v>
      </c>
      <c r="Q18" s="174" t="s">
        <v>6</v>
      </c>
      <c r="R18" s="176">
        <f>F18+I18+O18</f>
        <v>6</v>
      </c>
      <c r="S18" s="178">
        <f>IF(D18&gt;F18,2,IF(AND(D18&lt;F18,E18=":"),1,0))+IF(G18&gt;I18,2,IF(AND(G18&lt;I18,H18=":"),1,0))+IF(M18&gt;O18,2,IF(AND(M18&lt;O18,N18=":"),1,0))</f>
        <v>4</v>
      </c>
      <c r="T18" s="180" t="s">
        <v>158</v>
      </c>
      <c r="V18" s="7">
        <v>5</v>
      </c>
      <c r="W18" s="11" t="str">
        <f>C17</f>
        <v>Straková Adéla</v>
      </c>
      <c r="X18" s="17" t="s">
        <v>7</v>
      </c>
      <c r="Y18" s="14" t="str">
        <f>C21</f>
        <v>Mikulčíková Michaela</v>
      </c>
      <c r="Z18" s="44" t="s">
        <v>21</v>
      </c>
      <c r="AA18" s="41" t="s">
        <v>13</v>
      </c>
      <c r="AB18" s="41" t="s">
        <v>14</v>
      </c>
      <c r="AC18" s="41"/>
      <c r="AD18" s="48"/>
      <c r="AE18" s="25">
        <f t="shared" si="2"/>
        <v>3</v>
      </c>
      <c r="AF18" s="26" t="s">
        <v>6</v>
      </c>
      <c r="AG18" s="27">
        <f t="shared" si="3"/>
        <v>0</v>
      </c>
      <c r="AJ18">
        <f>A16</f>
        <v>15</v>
      </c>
      <c r="AK18">
        <f>A20</f>
        <v>23</v>
      </c>
    </row>
    <row r="19" spans="1:37" ht="13.5" thickBot="1" x14ac:dyDescent="0.25">
      <c r="A19" s="171"/>
      <c r="B19" s="206"/>
      <c r="C19" s="37" t="str">
        <f>IF(A18&gt;0,IF(VLOOKUP(A18,seznam!$A$4:$C$131,2)&gt;0,VLOOKUP(A18,seznam!$A$4:$C$131,2),"------"),"------")</f>
        <v>Sýkora Šebestián</v>
      </c>
      <c r="D19" s="203"/>
      <c r="E19" s="203"/>
      <c r="F19" s="196"/>
      <c r="G19" s="202"/>
      <c r="H19" s="203"/>
      <c r="I19" s="196"/>
      <c r="J19" s="199"/>
      <c r="K19" s="200"/>
      <c r="L19" s="201"/>
      <c r="M19" s="202"/>
      <c r="N19" s="203"/>
      <c r="O19" s="205"/>
      <c r="P19" s="195"/>
      <c r="Q19" s="203"/>
      <c r="R19" s="196"/>
      <c r="S19" s="197"/>
      <c r="T19" s="190"/>
      <c r="V19" s="8">
        <v>6</v>
      </c>
      <c r="W19" s="12" t="str">
        <f>C19</f>
        <v>Sýkora Šebestián</v>
      </c>
      <c r="X19" s="19" t="s">
        <v>7</v>
      </c>
      <c r="Y19" s="15" t="str">
        <f>C15</f>
        <v>Kotásková Julie</v>
      </c>
      <c r="Z19" s="45" t="s">
        <v>142</v>
      </c>
      <c r="AA19" s="46" t="s">
        <v>138</v>
      </c>
      <c r="AB19" s="46" t="s">
        <v>150</v>
      </c>
      <c r="AC19" s="46"/>
      <c r="AD19" s="49"/>
      <c r="AE19" s="28">
        <f t="shared" si="2"/>
        <v>0</v>
      </c>
      <c r="AF19" s="29" t="s">
        <v>6</v>
      </c>
      <c r="AG19" s="30">
        <f t="shared" si="3"/>
        <v>3</v>
      </c>
      <c r="AJ19">
        <f>A18</f>
        <v>10</v>
      </c>
      <c r="AK19">
        <f>A14</f>
        <v>2</v>
      </c>
    </row>
    <row r="20" spans="1:37" x14ac:dyDescent="0.2">
      <c r="A20" s="171">
        <v>23</v>
      </c>
      <c r="B20" s="191">
        <v>4</v>
      </c>
      <c r="C20" s="40" t="str">
        <f>IF(A20&gt;0,IF(VLOOKUP(A20,seznam!$A$4:$C$131,3)&gt;0,VLOOKUP(A20,seznam!$A$4:$C$131,3),"------"),"------")</f>
        <v>Sokol Vracov</v>
      </c>
      <c r="D20" s="174">
        <f>O14</f>
        <v>0</v>
      </c>
      <c r="E20" s="174" t="str">
        <f>N14</f>
        <v>:</v>
      </c>
      <c r="F20" s="176">
        <f>M14</f>
        <v>3</v>
      </c>
      <c r="G20" s="193">
        <f>O16</f>
        <v>0</v>
      </c>
      <c r="H20" s="174" t="str">
        <f>N16</f>
        <v>:</v>
      </c>
      <c r="I20" s="176">
        <f>M16</f>
        <v>3</v>
      </c>
      <c r="J20" s="193">
        <f>O18</f>
        <v>0</v>
      </c>
      <c r="K20" s="174" t="str">
        <f>N18</f>
        <v>:</v>
      </c>
      <c r="L20" s="176">
        <f>M18</f>
        <v>3</v>
      </c>
      <c r="M20" s="182"/>
      <c r="N20" s="183"/>
      <c r="O20" s="184"/>
      <c r="P20" s="188">
        <f>D20+G20+J20</f>
        <v>0</v>
      </c>
      <c r="Q20" s="174" t="s">
        <v>6</v>
      </c>
      <c r="R20" s="176">
        <f>F20+I20+L20</f>
        <v>9</v>
      </c>
      <c r="S20" s="178">
        <f>IF(D20&gt;F20,2,IF(AND(D20&lt;F20,E20=":"),1,0))+IF(G20&gt;I20,2,IF(AND(G20&lt;I20,H20=":"),1,0))+IF(J20&gt;L20,2,IF(AND(J20&lt;L20,K20=":"),1,0))</f>
        <v>3</v>
      </c>
      <c r="T20" s="180" t="s">
        <v>156</v>
      </c>
    </row>
    <row r="21" spans="1:37" ht="13.5" thickBot="1" x14ac:dyDescent="0.25">
      <c r="A21" s="172"/>
      <c r="B21" s="192"/>
      <c r="C21" s="38" t="str">
        <f>IF(A20&gt;0,IF(VLOOKUP(A20,seznam!$A$4:$C$131,2)&gt;0,VLOOKUP(A20,seznam!$A$4:$C$131,2),"------"),"------")</f>
        <v>Mikulčíková Michaela</v>
      </c>
      <c r="D21" s="175"/>
      <c r="E21" s="175"/>
      <c r="F21" s="177"/>
      <c r="G21" s="194"/>
      <c r="H21" s="175"/>
      <c r="I21" s="177"/>
      <c r="J21" s="194"/>
      <c r="K21" s="175"/>
      <c r="L21" s="177"/>
      <c r="M21" s="185"/>
      <c r="N21" s="186"/>
      <c r="O21" s="187"/>
      <c r="P21" s="189"/>
      <c r="Q21" s="175"/>
      <c r="R21" s="177"/>
      <c r="S21" s="179"/>
      <c r="T21" s="181"/>
    </row>
    <row r="22" spans="1:37" ht="13.5" thickBot="1" x14ac:dyDescent="0.25"/>
    <row r="23" spans="1:37" ht="13.5" thickBot="1" x14ac:dyDescent="0.25">
      <c r="A23" s="86" t="s">
        <v>2</v>
      </c>
      <c r="B23" s="223" t="s">
        <v>52</v>
      </c>
      <c r="C23" s="224"/>
      <c r="D23" s="218">
        <v>1</v>
      </c>
      <c r="E23" s="226"/>
      <c r="F23" s="228"/>
      <c r="G23" s="225">
        <v>2</v>
      </c>
      <c r="H23" s="226"/>
      <c r="I23" s="228"/>
      <c r="J23" s="225">
        <v>3</v>
      </c>
      <c r="K23" s="226"/>
      <c r="L23" s="228"/>
      <c r="M23" s="225">
        <v>4</v>
      </c>
      <c r="N23" s="226"/>
      <c r="O23" s="227"/>
      <c r="P23" s="218" t="s">
        <v>3</v>
      </c>
      <c r="Q23" s="219"/>
      <c r="R23" s="220"/>
      <c r="S23" s="5" t="s">
        <v>4</v>
      </c>
      <c r="T23" s="4" t="s">
        <v>5</v>
      </c>
    </row>
    <row r="24" spans="1:37" x14ac:dyDescent="0.2">
      <c r="A24" s="173">
        <v>3</v>
      </c>
      <c r="B24" s="210">
        <v>1</v>
      </c>
      <c r="C24" s="39" t="str">
        <f>IF(A24&gt;0,IF(VLOOKUP(A24,seznam!$A$4:$C$131,3)&gt;0,VLOOKUP(A24,seznam!$A$4:$C$131,3),"------"),"------")</f>
        <v>SKST Hodonín</v>
      </c>
      <c r="D24" s="211"/>
      <c r="E24" s="212"/>
      <c r="F24" s="213"/>
      <c r="G24" s="214">
        <f>AE27</f>
        <v>3</v>
      </c>
      <c r="H24" s="215" t="str">
        <f>AF27</f>
        <v>:</v>
      </c>
      <c r="I24" s="222">
        <f>AG27</f>
        <v>0</v>
      </c>
      <c r="J24" s="214">
        <f>AG29</f>
        <v>3</v>
      </c>
      <c r="K24" s="215" t="str">
        <f>AF29</f>
        <v>:</v>
      </c>
      <c r="L24" s="222">
        <f>AE29</f>
        <v>0</v>
      </c>
      <c r="M24" s="214">
        <f>AE24</f>
        <v>3</v>
      </c>
      <c r="N24" s="215" t="str">
        <f>AF24</f>
        <v>:</v>
      </c>
      <c r="O24" s="229">
        <f>AG24</f>
        <v>0</v>
      </c>
      <c r="P24" s="207">
        <f>G24+J24+M24</f>
        <v>9</v>
      </c>
      <c r="Q24" s="215" t="s">
        <v>6</v>
      </c>
      <c r="R24" s="222">
        <f>I24+L24+O24</f>
        <v>0</v>
      </c>
      <c r="S24" s="216">
        <f>IF(G24&gt;I24,2,IF(AND(G24&lt;I24,H24=":"),1,0))+IF(J24&gt;L24,2,IF(AND(J24&lt;L24,K24=":"),1,0))+IF(M24&gt;O24,2,IF(AND(M24&lt;O24,N24=":"),1,0))</f>
        <v>6</v>
      </c>
      <c r="T24" s="209" t="s">
        <v>155</v>
      </c>
      <c r="V24" s="6">
        <v>1</v>
      </c>
      <c r="W24" s="10" t="str">
        <f>C25</f>
        <v>Kmenta Josef</v>
      </c>
      <c r="X24" s="16" t="s">
        <v>7</v>
      </c>
      <c r="Y24" s="13" t="str">
        <f>C31</f>
        <v>Zouharová Beáta</v>
      </c>
      <c r="Z24" s="42" t="s">
        <v>22</v>
      </c>
      <c r="AA24" s="43" t="s">
        <v>21</v>
      </c>
      <c r="AB24" s="43" t="s">
        <v>22</v>
      </c>
      <c r="AC24" s="43"/>
      <c r="AD24" s="47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6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21</v>
      </c>
    </row>
    <row r="25" spans="1:37" x14ac:dyDescent="0.2">
      <c r="A25" s="171"/>
      <c r="B25" s="206"/>
      <c r="C25" s="85" t="str">
        <f>IF(A24&gt;0,IF(VLOOKUP(A24,seznam!$A$4:$C$131,2)&gt;0,VLOOKUP(A24,seznam!$A$4:$C$131,2),"------"),"------")</f>
        <v>Kmenta Josef</v>
      </c>
      <c r="D25" s="200"/>
      <c r="E25" s="200"/>
      <c r="F25" s="201"/>
      <c r="G25" s="202"/>
      <c r="H25" s="203"/>
      <c r="I25" s="196"/>
      <c r="J25" s="202"/>
      <c r="K25" s="203"/>
      <c r="L25" s="196"/>
      <c r="M25" s="202"/>
      <c r="N25" s="203"/>
      <c r="O25" s="205"/>
      <c r="P25" s="195"/>
      <c r="Q25" s="203"/>
      <c r="R25" s="196"/>
      <c r="S25" s="197"/>
      <c r="T25" s="190"/>
      <c r="V25" s="7">
        <v>2</v>
      </c>
      <c r="W25" s="11" t="str">
        <f>C27</f>
        <v>Kuklínková Timea</v>
      </c>
      <c r="X25" s="17" t="s">
        <v>7</v>
      </c>
      <c r="Y25" s="14" t="str">
        <f>C29</f>
        <v>Šimon Samuel</v>
      </c>
      <c r="Z25" s="44" t="s">
        <v>139</v>
      </c>
      <c r="AA25" s="41" t="s">
        <v>142</v>
      </c>
      <c r="AB25" s="41" t="s">
        <v>138</v>
      </c>
      <c r="AC25" s="41"/>
      <c r="AD25" s="48"/>
      <c r="AE25" s="25">
        <f t="shared" si="4"/>
        <v>0</v>
      </c>
      <c r="AF25" s="26" t="s">
        <v>6</v>
      </c>
      <c r="AG25" s="27">
        <f t="shared" si="5"/>
        <v>3</v>
      </c>
      <c r="AJ25">
        <f>A26</f>
        <v>17</v>
      </c>
      <c r="AK25">
        <f>A28</f>
        <v>9</v>
      </c>
    </row>
    <row r="26" spans="1:37" x14ac:dyDescent="0.2">
      <c r="A26" s="171">
        <v>17</v>
      </c>
      <c r="B26" s="191">
        <v>2</v>
      </c>
      <c r="C26" s="40" t="str">
        <f>IF(A26&gt;0,IF(VLOOKUP(A26,seznam!$A$4:$C$131,3)&gt;0,VLOOKUP(A26,seznam!$A$4:$C$131,3),"------"),"------")</f>
        <v>Prace</v>
      </c>
      <c r="D26" s="174">
        <f>I24</f>
        <v>0</v>
      </c>
      <c r="E26" s="174" t="str">
        <f>H24</f>
        <v>:</v>
      </c>
      <c r="F26" s="176">
        <f>G24</f>
        <v>3</v>
      </c>
      <c r="G26" s="182"/>
      <c r="H26" s="183"/>
      <c r="I26" s="198"/>
      <c r="J26" s="193">
        <f>AE25</f>
        <v>0</v>
      </c>
      <c r="K26" s="174" t="str">
        <f>AF25</f>
        <v>:</v>
      </c>
      <c r="L26" s="176">
        <f>AG25</f>
        <v>3</v>
      </c>
      <c r="M26" s="193">
        <f>AE28</f>
        <v>3</v>
      </c>
      <c r="N26" s="174" t="str">
        <f>AF28</f>
        <v>:</v>
      </c>
      <c r="O26" s="204">
        <f>AG28</f>
        <v>0</v>
      </c>
      <c r="P26" s="188">
        <f>D26+J26+M26</f>
        <v>3</v>
      </c>
      <c r="Q26" s="174" t="s">
        <v>6</v>
      </c>
      <c r="R26" s="176">
        <f>F26+L26+O26</f>
        <v>6</v>
      </c>
      <c r="S26" s="178">
        <f>IF(D26&gt;F26,2,IF(AND(D26&lt;F26,E26=":"),1,0))+IF(J26&gt;L26,2,IF(AND(J26&lt;L26,K26=":"),1,0))+IF(M26&gt;O26,2,IF(AND(M26&lt;O26,N26=":"),1,0))</f>
        <v>4</v>
      </c>
      <c r="T26" s="180" t="s">
        <v>158</v>
      </c>
      <c r="V26" s="7">
        <v>3</v>
      </c>
      <c r="W26" s="11" t="str">
        <f>C31</f>
        <v>Zouharová Beáta</v>
      </c>
      <c r="X26" s="18" t="s">
        <v>7</v>
      </c>
      <c r="Y26" s="14" t="str">
        <f>C29</f>
        <v>Šimon Samuel</v>
      </c>
      <c r="Z26" s="44" t="s">
        <v>139</v>
      </c>
      <c r="AA26" s="41" t="s">
        <v>150</v>
      </c>
      <c r="AB26" s="41" t="s">
        <v>142</v>
      </c>
      <c r="AC26" s="41"/>
      <c r="AD26" s="48"/>
      <c r="AE26" s="25">
        <f t="shared" si="4"/>
        <v>0</v>
      </c>
      <c r="AF26" s="26" t="s">
        <v>6</v>
      </c>
      <c r="AG26" s="27">
        <f t="shared" si="5"/>
        <v>3</v>
      </c>
      <c r="AJ26">
        <f>A30</f>
        <v>21</v>
      </c>
      <c r="AK26">
        <f>A28</f>
        <v>9</v>
      </c>
    </row>
    <row r="27" spans="1:37" x14ac:dyDescent="0.2">
      <c r="A27" s="171"/>
      <c r="B27" s="206"/>
      <c r="C27" s="37" t="str">
        <f>IF(A26&gt;0,IF(VLOOKUP(A26,seznam!$A$4:$C$131,2)&gt;0,VLOOKUP(A26,seznam!$A$4:$C$131,2),"------"),"------")</f>
        <v>Kuklínková Timea</v>
      </c>
      <c r="D27" s="203"/>
      <c r="E27" s="203"/>
      <c r="F27" s="196"/>
      <c r="G27" s="199"/>
      <c r="H27" s="200"/>
      <c r="I27" s="201"/>
      <c r="J27" s="202"/>
      <c r="K27" s="203"/>
      <c r="L27" s="196"/>
      <c r="M27" s="202"/>
      <c r="N27" s="203"/>
      <c r="O27" s="205"/>
      <c r="P27" s="221"/>
      <c r="Q27" s="217"/>
      <c r="R27" s="208"/>
      <c r="S27" s="197"/>
      <c r="T27" s="190"/>
      <c r="V27" s="7">
        <v>4</v>
      </c>
      <c r="W27" s="11" t="str">
        <f>C25</f>
        <v>Kmenta Josef</v>
      </c>
      <c r="X27" s="17" t="s">
        <v>7</v>
      </c>
      <c r="Y27" s="14" t="str">
        <f>C27</f>
        <v>Kuklínková Timea</v>
      </c>
      <c r="Z27" s="44" t="s">
        <v>14</v>
      </c>
      <c r="AA27" s="41" t="s">
        <v>21</v>
      </c>
      <c r="AB27" s="41" t="s">
        <v>14</v>
      </c>
      <c r="AC27" s="41"/>
      <c r="AD27" s="48"/>
      <c r="AE27" s="25">
        <f t="shared" si="4"/>
        <v>3</v>
      </c>
      <c r="AF27" s="26" t="s">
        <v>6</v>
      </c>
      <c r="AG27" s="27">
        <f t="shared" si="5"/>
        <v>0</v>
      </c>
      <c r="AJ27">
        <f>A24</f>
        <v>3</v>
      </c>
      <c r="AK27">
        <f>A26</f>
        <v>17</v>
      </c>
    </row>
    <row r="28" spans="1:37" x14ac:dyDescent="0.2">
      <c r="A28" s="171">
        <v>9</v>
      </c>
      <c r="B28" s="191">
        <v>3</v>
      </c>
      <c r="C28" s="40" t="str">
        <f>IF(A28&gt;0,IF(VLOOKUP(A28,seznam!$A$4:$C$131,3)&gt;0,VLOOKUP(A28,seznam!$A$4:$C$131,3),"------"),"------")</f>
        <v>KST FOSFA LVA</v>
      </c>
      <c r="D28" s="174">
        <f>L24</f>
        <v>0</v>
      </c>
      <c r="E28" s="174" t="str">
        <f>K24</f>
        <v>:</v>
      </c>
      <c r="F28" s="176">
        <f>J24</f>
        <v>3</v>
      </c>
      <c r="G28" s="193">
        <f>L26</f>
        <v>3</v>
      </c>
      <c r="H28" s="174" t="str">
        <f>K26</f>
        <v>:</v>
      </c>
      <c r="I28" s="176">
        <f>J26</f>
        <v>0</v>
      </c>
      <c r="J28" s="182"/>
      <c r="K28" s="183"/>
      <c r="L28" s="198"/>
      <c r="M28" s="193">
        <f>AG26</f>
        <v>3</v>
      </c>
      <c r="N28" s="174" t="str">
        <f>AF26</f>
        <v>:</v>
      </c>
      <c r="O28" s="204">
        <f>AE26</f>
        <v>0</v>
      </c>
      <c r="P28" s="188">
        <f>D28+G28+M28</f>
        <v>6</v>
      </c>
      <c r="Q28" s="174" t="s">
        <v>6</v>
      </c>
      <c r="R28" s="176">
        <f>F28+I28+O28</f>
        <v>3</v>
      </c>
      <c r="S28" s="178">
        <f>IF(D28&gt;F28,2,IF(AND(D28&lt;F28,E28=":"),1,0))+IF(G28&gt;I28,2,IF(AND(G28&lt;I28,H28=":"),1,0))+IF(M28&gt;O28,2,IF(AND(M28&lt;O28,N28=":"),1,0))</f>
        <v>5</v>
      </c>
      <c r="T28" s="180" t="s">
        <v>159</v>
      </c>
      <c r="V28" s="7">
        <v>5</v>
      </c>
      <c r="W28" s="11" t="str">
        <f>C27</f>
        <v>Kuklínková Timea</v>
      </c>
      <c r="X28" s="17" t="s">
        <v>7</v>
      </c>
      <c r="Y28" s="14" t="str">
        <f>C31</f>
        <v>Zouharová Beáta</v>
      </c>
      <c r="Z28" s="44" t="s">
        <v>151</v>
      </c>
      <c r="AA28" s="41" t="s">
        <v>145</v>
      </c>
      <c r="AB28" s="41" t="s">
        <v>151</v>
      </c>
      <c r="AC28" s="41"/>
      <c r="AD28" s="48"/>
      <c r="AE28" s="25">
        <f t="shared" si="4"/>
        <v>3</v>
      </c>
      <c r="AF28" s="26" t="s">
        <v>6</v>
      </c>
      <c r="AG28" s="27">
        <f t="shared" si="5"/>
        <v>0</v>
      </c>
      <c r="AJ28">
        <f>A26</f>
        <v>17</v>
      </c>
      <c r="AK28">
        <f>A30</f>
        <v>21</v>
      </c>
    </row>
    <row r="29" spans="1:37" ht="13.5" thickBot="1" x14ac:dyDescent="0.25">
      <c r="A29" s="171"/>
      <c r="B29" s="206"/>
      <c r="C29" s="37" t="str">
        <f>IF(A28&gt;0,IF(VLOOKUP(A28,seznam!$A$4:$C$131,2)&gt;0,VLOOKUP(A28,seznam!$A$4:$C$131,2),"------"),"------")</f>
        <v>Šimon Samuel</v>
      </c>
      <c r="D29" s="203"/>
      <c r="E29" s="203"/>
      <c r="F29" s="196"/>
      <c r="G29" s="202"/>
      <c r="H29" s="203"/>
      <c r="I29" s="196"/>
      <c r="J29" s="199"/>
      <c r="K29" s="200"/>
      <c r="L29" s="201"/>
      <c r="M29" s="202"/>
      <c r="N29" s="203"/>
      <c r="O29" s="205"/>
      <c r="P29" s="195"/>
      <c r="Q29" s="203"/>
      <c r="R29" s="196"/>
      <c r="S29" s="197"/>
      <c r="T29" s="190"/>
      <c r="V29" s="8">
        <v>6</v>
      </c>
      <c r="W29" s="12" t="str">
        <f>C29</f>
        <v>Šimon Samuel</v>
      </c>
      <c r="X29" s="19" t="s">
        <v>7</v>
      </c>
      <c r="Y29" s="15" t="str">
        <f>C25</f>
        <v>Kmenta Josef</v>
      </c>
      <c r="Z29" s="45" t="s">
        <v>146</v>
      </c>
      <c r="AA29" s="46" t="s">
        <v>146</v>
      </c>
      <c r="AB29" s="46" t="s">
        <v>149</v>
      </c>
      <c r="AC29" s="46"/>
      <c r="AD29" s="49"/>
      <c r="AE29" s="28">
        <f t="shared" si="4"/>
        <v>0</v>
      </c>
      <c r="AF29" s="29" t="s">
        <v>6</v>
      </c>
      <c r="AG29" s="30">
        <f t="shared" si="5"/>
        <v>3</v>
      </c>
      <c r="AJ29">
        <f>A28</f>
        <v>9</v>
      </c>
      <c r="AK29">
        <f>A24</f>
        <v>3</v>
      </c>
    </row>
    <row r="30" spans="1:37" x14ac:dyDescent="0.2">
      <c r="A30" s="171">
        <v>21</v>
      </c>
      <c r="B30" s="191">
        <v>4</v>
      </c>
      <c r="C30" s="40" t="str">
        <f>IF(A30&gt;0,IF(VLOOKUP(A30,seznam!$A$4:$C$131,3)&gt;0,VLOOKUP(A30,seznam!$A$4:$C$131,3),"------"),"------")</f>
        <v>KST Blansko</v>
      </c>
      <c r="D30" s="174">
        <f>O24</f>
        <v>0</v>
      </c>
      <c r="E30" s="174" t="str">
        <f>N24</f>
        <v>:</v>
      </c>
      <c r="F30" s="176">
        <f>M24</f>
        <v>3</v>
      </c>
      <c r="G30" s="193">
        <f>O26</f>
        <v>0</v>
      </c>
      <c r="H30" s="174" t="str">
        <f>N26</f>
        <v>:</v>
      </c>
      <c r="I30" s="176">
        <f>M26</f>
        <v>3</v>
      </c>
      <c r="J30" s="193">
        <f>O28</f>
        <v>0</v>
      </c>
      <c r="K30" s="174" t="str">
        <f>N28</f>
        <v>:</v>
      </c>
      <c r="L30" s="176">
        <f>M28</f>
        <v>3</v>
      </c>
      <c r="M30" s="182"/>
      <c r="N30" s="183"/>
      <c r="O30" s="184"/>
      <c r="P30" s="188">
        <f>D30+G30+J30</f>
        <v>0</v>
      </c>
      <c r="Q30" s="174" t="s">
        <v>6</v>
      </c>
      <c r="R30" s="176">
        <f>F30+I30+L30</f>
        <v>9</v>
      </c>
      <c r="S30" s="178">
        <f>IF(D30&gt;F30,2,IF(AND(D30&lt;F30,E30=":"),1,0))+IF(G30&gt;I30,2,IF(AND(G30&lt;I30,H30=":"),1,0))+IF(J30&gt;L30,2,IF(AND(J30&lt;L30,K30=":"),1,0))</f>
        <v>3</v>
      </c>
      <c r="T30" s="180" t="s">
        <v>156</v>
      </c>
    </row>
    <row r="31" spans="1:37" ht="13.5" thickBot="1" x14ac:dyDescent="0.25">
      <c r="A31" s="172"/>
      <c r="B31" s="192"/>
      <c r="C31" s="38" t="str">
        <f>IF(A30&gt;0,IF(VLOOKUP(A30,seznam!$A$4:$C$131,2)&gt;0,VLOOKUP(A30,seznam!$A$4:$C$131,2),"------"),"------")</f>
        <v>Zouharová Beáta</v>
      </c>
      <c r="D31" s="175"/>
      <c r="E31" s="175"/>
      <c r="F31" s="177"/>
      <c r="G31" s="194"/>
      <c r="H31" s="175"/>
      <c r="I31" s="177"/>
      <c r="J31" s="194"/>
      <c r="K31" s="175"/>
      <c r="L31" s="177"/>
      <c r="M31" s="185"/>
      <c r="N31" s="186"/>
      <c r="O31" s="187"/>
      <c r="P31" s="189"/>
      <c r="Q31" s="175"/>
      <c r="R31" s="177"/>
      <c r="S31" s="179"/>
      <c r="T31" s="181"/>
    </row>
    <row r="32" spans="1:37" ht="13.5" thickBot="1" x14ac:dyDescent="0.25"/>
    <row r="33" spans="1:37" ht="13.5" thickBot="1" x14ac:dyDescent="0.25">
      <c r="A33" s="86" t="s">
        <v>2</v>
      </c>
      <c r="B33" s="223" t="s">
        <v>53</v>
      </c>
      <c r="C33" s="224"/>
      <c r="D33" s="218">
        <v>1</v>
      </c>
      <c r="E33" s="226"/>
      <c r="F33" s="228"/>
      <c r="G33" s="225">
        <v>2</v>
      </c>
      <c r="H33" s="226"/>
      <c r="I33" s="228"/>
      <c r="J33" s="225">
        <v>3</v>
      </c>
      <c r="K33" s="226"/>
      <c r="L33" s="228"/>
      <c r="M33" s="225">
        <v>4</v>
      </c>
      <c r="N33" s="226"/>
      <c r="O33" s="227"/>
      <c r="P33" s="218" t="s">
        <v>3</v>
      </c>
      <c r="Q33" s="219"/>
      <c r="R33" s="220"/>
      <c r="S33" s="5" t="s">
        <v>4</v>
      </c>
      <c r="T33" s="4" t="s">
        <v>5</v>
      </c>
    </row>
    <row r="34" spans="1:37" x14ac:dyDescent="0.2">
      <c r="A34" s="173">
        <v>4</v>
      </c>
      <c r="B34" s="210">
        <v>1</v>
      </c>
      <c r="C34" s="39" t="str">
        <f>IF(A34&gt;0,IF(VLOOKUP(A34,seznam!$A$4:$C$131,3)&gt;0,VLOOKUP(A34,seznam!$A$4:$C$131,3),"------"),"------")</f>
        <v>Sokol Vracov</v>
      </c>
      <c r="D34" s="211"/>
      <c r="E34" s="212"/>
      <c r="F34" s="213"/>
      <c r="G34" s="214">
        <f>AE37</f>
        <v>3</v>
      </c>
      <c r="H34" s="215" t="str">
        <f>AF37</f>
        <v>:</v>
      </c>
      <c r="I34" s="222">
        <f>AG37</f>
        <v>0</v>
      </c>
      <c r="J34" s="214">
        <f>AG39</f>
        <v>3</v>
      </c>
      <c r="K34" s="215" t="str">
        <f>AF39</f>
        <v>:</v>
      </c>
      <c r="L34" s="222">
        <f>AE39</f>
        <v>0</v>
      </c>
      <c r="M34" s="214">
        <f>AE34</f>
        <v>3</v>
      </c>
      <c r="N34" s="215" t="str">
        <f>AF34</f>
        <v>:</v>
      </c>
      <c r="O34" s="229">
        <f>AG34</f>
        <v>0</v>
      </c>
      <c r="P34" s="207">
        <f>G34+J34+M34</f>
        <v>9</v>
      </c>
      <c r="Q34" s="215" t="s">
        <v>6</v>
      </c>
      <c r="R34" s="222">
        <f>I34+L34+O34</f>
        <v>0</v>
      </c>
      <c r="S34" s="216">
        <f>IF(G34&gt;I34,2,IF(AND(G34&lt;I34,H34=":"),1,0))+IF(J34&gt;L34,2,IF(AND(J34&lt;L34,K34=":"),1,0))+IF(M34&gt;O34,2,IF(AND(M34&lt;O34,N34=":"),1,0))</f>
        <v>6</v>
      </c>
      <c r="T34" s="209" t="s">
        <v>155</v>
      </c>
      <c r="V34" s="6">
        <v>1</v>
      </c>
      <c r="W34" s="10" t="str">
        <f>C35</f>
        <v>Mikulčík Adam</v>
      </c>
      <c r="X34" s="16" t="s">
        <v>7</v>
      </c>
      <c r="Y34" s="13" t="str">
        <f>C41</f>
        <v>Haumerová Sofie</v>
      </c>
      <c r="Z34" s="42" t="s">
        <v>13</v>
      </c>
      <c r="AA34" s="43" t="s">
        <v>22</v>
      </c>
      <c r="AB34" s="43" t="s">
        <v>21</v>
      </c>
      <c r="AC34" s="43"/>
      <c r="AD34" s="47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6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>
        <f>A34</f>
        <v>4</v>
      </c>
      <c r="AK34">
        <f>A40</f>
        <v>19</v>
      </c>
    </row>
    <row r="35" spans="1:37" x14ac:dyDescent="0.2">
      <c r="A35" s="171"/>
      <c r="B35" s="206"/>
      <c r="C35" s="85" t="str">
        <f>IF(A34&gt;0,IF(VLOOKUP(A34,seznam!$A$4:$C$131,2)&gt;0,VLOOKUP(A34,seznam!$A$4:$C$131,2),"------"),"------")</f>
        <v>Mikulčík Adam</v>
      </c>
      <c r="D35" s="200"/>
      <c r="E35" s="200"/>
      <c r="F35" s="201"/>
      <c r="G35" s="202"/>
      <c r="H35" s="203"/>
      <c r="I35" s="196"/>
      <c r="J35" s="202"/>
      <c r="K35" s="203"/>
      <c r="L35" s="196"/>
      <c r="M35" s="202"/>
      <c r="N35" s="203"/>
      <c r="O35" s="205"/>
      <c r="P35" s="195"/>
      <c r="Q35" s="203"/>
      <c r="R35" s="196"/>
      <c r="S35" s="197"/>
      <c r="T35" s="190"/>
      <c r="V35" s="7">
        <v>2</v>
      </c>
      <c r="W35" s="11" t="str">
        <f>C37</f>
        <v>Klašková Alžběta</v>
      </c>
      <c r="X35" s="17" t="s">
        <v>7</v>
      </c>
      <c r="Y35" s="14" t="str">
        <f>C39</f>
        <v>Tomeček Richard</v>
      </c>
      <c r="Z35" s="44" t="s">
        <v>14</v>
      </c>
      <c r="AA35" s="41" t="s">
        <v>146</v>
      </c>
      <c r="AB35" s="41" t="s">
        <v>144</v>
      </c>
      <c r="AC35" s="41" t="s">
        <v>149</v>
      </c>
      <c r="AD35" s="48"/>
      <c r="AE35" s="25">
        <f t="shared" si="6"/>
        <v>1</v>
      </c>
      <c r="AF35" s="26" t="s">
        <v>6</v>
      </c>
      <c r="AG35" s="27">
        <f t="shared" si="7"/>
        <v>3</v>
      </c>
      <c r="AJ35">
        <f>A36</f>
        <v>14</v>
      </c>
      <c r="AK35">
        <f>A38</f>
        <v>12</v>
      </c>
    </row>
    <row r="36" spans="1:37" x14ac:dyDescent="0.2">
      <c r="A36" s="171">
        <v>14</v>
      </c>
      <c r="B36" s="191">
        <v>2</v>
      </c>
      <c r="C36" s="40" t="str">
        <f>IF(A36&gt;0,IF(VLOOKUP(A36,seznam!$A$4:$C$131,3)&gt;0,VLOOKUP(A36,seznam!$A$4:$C$131,3),"------"),"------")</f>
        <v>KST FOSFA LVA</v>
      </c>
      <c r="D36" s="174">
        <f>I34</f>
        <v>0</v>
      </c>
      <c r="E36" s="174" t="str">
        <f>H34</f>
        <v>:</v>
      </c>
      <c r="F36" s="176">
        <f>G34</f>
        <v>3</v>
      </c>
      <c r="G36" s="182"/>
      <c r="H36" s="183"/>
      <c r="I36" s="198"/>
      <c r="J36" s="193">
        <f>AE35</f>
        <v>1</v>
      </c>
      <c r="K36" s="174" t="str">
        <f>AF35</f>
        <v>:</v>
      </c>
      <c r="L36" s="176">
        <f>AG35</f>
        <v>3</v>
      </c>
      <c r="M36" s="193">
        <f>AE38</f>
        <v>3</v>
      </c>
      <c r="N36" s="174" t="str">
        <f>AF38</f>
        <v>:</v>
      </c>
      <c r="O36" s="204">
        <f>AG38</f>
        <v>0</v>
      </c>
      <c r="P36" s="188">
        <f>D36+J36+M36</f>
        <v>4</v>
      </c>
      <c r="Q36" s="174" t="s">
        <v>6</v>
      </c>
      <c r="R36" s="176">
        <f>F36+L36+O36</f>
        <v>6</v>
      </c>
      <c r="S36" s="178">
        <f>IF(D36&gt;F36,2,IF(AND(D36&lt;F36,E36=":"),1,0))+IF(J36&gt;L36,2,IF(AND(J36&lt;L36,K36=":"),1,0))+IF(M36&gt;O36,2,IF(AND(M36&lt;O36,N36=":"),1,0))</f>
        <v>4</v>
      </c>
      <c r="T36" s="180" t="s">
        <v>158</v>
      </c>
      <c r="V36" s="7">
        <v>3</v>
      </c>
      <c r="W36" s="11" t="str">
        <f>C41</f>
        <v>Haumerová Sofie</v>
      </c>
      <c r="X36" s="18" t="s">
        <v>7</v>
      </c>
      <c r="Y36" s="14" t="str">
        <f>C39</f>
        <v>Tomeček Richard</v>
      </c>
      <c r="Z36" s="44" t="s">
        <v>143</v>
      </c>
      <c r="AA36" s="41" t="s">
        <v>142</v>
      </c>
      <c r="AB36" s="41" t="s">
        <v>139</v>
      </c>
      <c r="AC36" s="41"/>
      <c r="AD36" s="48"/>
      <c r="AE36" s="25">
        <f t="shared" si="6"/>
        <v>0</v>
      </c>
      <c r="AF36" s="26" t="s">
        <v>6</v>
      </c>
      <c r="AG36" s="27">
        <f t="shared" si="7"/>
        <v>3</v>
      </c>
      <c r="AJ36">
        <f>A40</f>
        <v>19</v>
      </c>
      <c r="AK36">
        <f>A38</f>
        <v>12</v>
      </c>
    </row>
    <row r="37" spans="1:37" x14ac:dyDescent="0.2">
      <c r="A37" s="171"/>
      <c r="B37" s="206"/>
      <c r="C37" s="37" t="str">
        <f>IF(A36&gt;0,IF(VLOOKUP(A36,seznam!$A$4:$C$131,2)&gt;0,VLOOKUP(A36,seznam!$A$4:$C$131,2),"------"),"------")</f>
        <v>Klašková Alžběta</v>
      </c>
      <c r="D37" s="203"/>
      <c r="E37" s="203"/>
      <c r="F37" s="196"/>
      <c r="G37" s="199"/>
      <c r="H37" s="200"/>
      <c r="I37" s="201"/>
      <c r="J37" s="202"/>
      <c r="K37" s="203"/>
      <c r="L37" s="196"/>
      <c r="M37" s="202"/>
      <c r="N37" s="203"/>
      <c r="O37" s="205"/>
      <c r="P37" s="221"/>
      <c r="Q37" s="217"/>
      <c r="R37" s="208"/>
      <c r="S37" s="197"/>
      <c r="T37" s="190"/>
      <c r="V37" s="7">
        <v>4</v>
      </c>
      <c r="W37" s="11" t="str">
        <f>C35</f>
        <v>Mikulčík Adam</v>
      </c>
      <c r="X37" s="17" t="s">
        <v>7</v>
      </c>
      <c r="Y37" s="14" t="str">
        <f>C37</f>
        <v>Klašková Alžběta</v>
      </c>
      <c r="Z37" s="44" t="s">
        <v>24</v>
      </c>
      <c r="AA37" s="41" t="s">
        <v>145</v>
      </c>
      <c r="AB37" s="41" t="s">
        <v>141</v>
      </c>
      <c r="AC37" s="41"/>
      <c r="AD37" s="48"/>
      <c r="AE37" s="25">
        <f t="shared" si="6"/>
        <v>3</v>
      </c>
      <c r="AF37" s="26" t="s">
        <v>6</v>
      </c>
      <c r="AG37" s="27">
        <f t="shared" si="7"/>
        <v>0</v>
      </c>
      <c r="AJ37">
        <f>A34</f>
        <v>4</v>
      </c>
      <c r="AK37">
        <f>A36</f>
        <v>14</v>
      </c>
    </row>
    <row r="38" spans="1:37" x14ac:dyDescent="0.2">
      <c r="A38" s="171">
        <v>12</v>
      </c>
      <c r="B38" s="191">
        <v>3</v>
      </c>
      <c r="C38" s="40" t="str">
        <f>IF(A38&gt;0,IF(VLOOKUP(A38,seznam!$A$4:$C$131,3)&gt;0,VLOOKUP(A38,seznam!$A$4:$C$131,3),"------"),"------")</f>
        <v>Jiskra Strážnice</v>
      </c>
      <c r="D38" s="174">
        <f>L34</f>
        <v>0</v>
      </c>
      <c r="E38" s="174" t="str">
        <f>K34</f>
        <v>:</v>
      </c>
      <c r="F38" s="176">
        <f>J34</f>
        <v>3</v>
      </c>
      <c r="G38" s="193">
        <f>L36</f>
        <v>3</v>
      </c>
      <c r="H38" s="174" t="str">
        <f>K36</f>
        <v>:</v>
      </c>
      <c r="I38" s="176">
        <f>J36</f>
        <v>1</v>
      </c>
      <c r="J38" s="182"/>
      <c r="K38" s="183"/>
      <c r="L38" s="198"/>
      <c r="M38" s="193">
        <f>AG36</f>
        <v>3</v>
      </c>
      <c r="N38" s="174" t="str">
        <f>AF36</f>
        <v>:</v>
      </c>
      <c r="O38" s="204">
        <f>AE36</f>
        <v>0</v>
      </c>
      <c r="P38" s="188">
        <f>D38+G38+M38</f>
        <v>6</v>
      </c>
      <c r="Q38" s="174" t="s">
        <v>6</v>
      </c>
      <c r="R38" s="176">
        <f>F38+I38+O38</f>
        <v>4</v>
      </c>
      <c r="S38" s="178">
        <f>IF(D38&gt;F38,2,IF(AND(D38&lt;F38,E38=":"),1,0))+IF(G38&gt;I38,2,IF(AND(G38&lt;I38,H38=":"),1,0))+IF(M38&gt;O38,2,IF(AND(M38&lt;O38,N38=":"),1,0))</f>
        <v>5</v>
      </c>
      <c r="T38" s="180" t="s">
        <v>159</v>
      </c>
      <c r="V38" s="7">
        <v>5</v>
      </c>
      <c r="W38" s="11" t="str">
        <f>C37</f>
        <v>Klašková Alžběta</v>
      </c>
      <c r="X38" s="17" t="s">
        <v>7</v>
      </c>
      <c r="Y38" s="14" t="str">
        <f>C41</f>
        <v>Haumerová Sofie</v>
      </c>
      <c r="Z38" s="44" t="s">
        <v>23</v>
      </c>
      <c r="AA38" s="41" t="s">
        <v>21</v>
      </c>
      <c r="AB38" s="41" t="s">
        <v>22</v>
      </c>
      <c r="AC38" s="41"/>
      <c r="AD38" s="48"/>
      <c r="AE38" s="25">
        <f t="shared" si="6"/>
        <v>3</v>
      </c>
      <c r="AF38" s="26" t="s">
        <v>6</v>
      </c>
      <c r="AG38" s="27">
        <f t="shared" si="7"/>
        <v>0</v>
      </c>
      <c r="AJ38">
        <f>A36</f>
        <v>14</v>
      </c>
      <c r="AK38">
        <f>A40</f>
        <v>19</v>
      </c>
    </row>
    <row r="39" spans="1:37" ht="13.5" thickBot="1" x14ac:dyDescent="0.25">
      <c r="A39" s="171"/>
      <c r="B39" s="206"/>
      <c r="C39" s="37" t="str">
        <f>IF(A38&gt;0,IF(VLOOKUP(A38,seznam!$A$4:$C$131,2)&gt;0,VLOOKUP(A38,seznam!$A$4:$C$131,2),"------"),"------")</f>
        <v>Tomeček Richard</v>
      </c>
      <c r="D39" s="203"/>
      <c r="E39" s="203"/>
      <c r="F39" s="196"/>
      <c r="G39" s="202"/>
      <c r="H39" s="203"/>
      <c r="I39" s="196"/>
      <c r="J39" s="199"/>
      <c r="K39" s="200"/>
      <c r="L39" s="201"/>
      <c r="M39" s="202"/>
      <c r="N39" s="203"/>
      <c r="O39" s="205"/>
      <c r="P39" s="195"/>
      <c r="Q39" s="203"/>
      <c r="R39" s="196"/>
      <c r="S39" s="197"/>
      <c r="T39" s="190"/>
      <c r="V39" s="8">
        <v>6</v>
      </c>
      <c r="W39" s="12" t="str">
        <f>C39</f>
        <v>Tomeček Richard</v>
      </c>
      <c r="X39" s="19" t="s">
        <v>7</v>
      </c>
      <c r="Y39" s="15" t="str">
        <f>C35</f>
        <v>Mikulčík Adam</v>
      </c>
      <c r="Z39" s="45" t="s">
        <v>146</v>
      </c>
      <c r="AA39" s="46" t="s">
        <v>139</v>
      </c>
      <c r="AB39" s="46" t="s">
        <v>143</v>
      </c>
      <c r="AC39" s="46"/>
      <c r="AD39" s="49"/>
      <c r="AE39" s="28">
        <f t="shared" si="6"/>
        <v>0</v>
      </c>
      <c r="AF39" s="29" t="s">
        <v>6</v>
      </c>
      <c r="AG39" s="30">
        <f t="shared" si="7"/>
        <v>3</v>
      </c>
      <c r="AJ39">
        <f>A38</f>
        <v>12</v>
      </c>
      <c r="AK39">
        <f>A34</f>
        <v>4</v>
      </c>
    </row>
    <row r="40" spans="1:37" x14ac:dyDescent="0.2">
      <c r="A40" s="171">
        <v>19</v>
      </c>
      <c r="B40" s="191">
        <v>4</v>
      </c>
      <c r="C40" s="40" t="str">
        <f>IF(A40&gt;0,IF(VLOOKUP(A40,seznam!$A$4:$C$131,3)&gt;0,VLOOKUP(A40,seznam!$A$4:$C$131,3),"------"),"------")</f>
        <v>SK Březí</v>
      </c>
      <c r="D40" s="174">
        <f>O34</f>
        <v>0</v>
      </c>
      <c r="E40" s="174" t="str">
        <f>N34</f>
        <v>:</v>
      </c>
      <c r="F40" s="176">
        <f>M34</f>
        <v>3</v>
      </c>
      <c r="G40" s="193">
        <f>O36</f>
        <v>0</v>
      </c>
      <c r="H40" s="174" t="str">
        <f>N36</f>
        <v>:</v>
      </c>
      <c r="I40" s="176">
        <f>M36</f>
        <v>3</v>
      </c>
      <c r="J40" s="193">
        <f>O38</f>
        <v>0</v>
      </c>
      <c r="K40" s="174" t="str">
        <f>N38</f>
        <v>:</v>
      </c>
      <c r="L40" s="176">
        <f>M38</f>
        <v>3</v>
      </c>
      <c r="M40" s="182"/>
      <c r="N40" s="183"/>
      <c r="O40" s="184"/>
      <c r="P40" s="188">
        <f>D40+G40+J40</f>
        <v>0</v>
      </c>
      <c r="Q40" s="174" t="s">
        <v>6</v>
      </c>
      <c r="R40" s="176">
        <f>F40+I40+L40</f>
        <v>9</v>
      </c>
      <c r="S40" s="178">
        <f>IF(D40&gt;F40,2,IF(AND(D40&lt;F40,E40=":"),1,0))+IF(G40&gt;I40,2,IF(AND(G40&lt;I40,H40=":"),1,0))+IF(J40&gt;L40,2,IF(AND(J40&lt;L40,K40=":"),1,0))</f>
        <v>3</v>
      </c>
      <c r="T40" s="180" t="s">
        <v>156</v>
      </c>
    </row>
    <row r="41" spans="1:37" ht="13.5" thickBot="1" x14ac:dyDescent="0.25">
      <c r="A41" s="172"/>
      <c r="B41" s="192"/>
      <c r="C41" s="38" t="str">
        <f>IF(A40&gt;0,IF(VLOOKUP(A40,seznam!$A$4:$C$131,2)&gt;0,VLOOKUP(A40,seznam!$A$4:$C$131,2),"------"),"------")</f>
        <v>Haumerová Sofie</v>
      </c>
      <c r="D41" s="175"/>
      <c r="E41" s="175"/>
      <c r="F41" s="177"/>
      <c r="G41" s="194"/>
      <c r="H41" s="175"/>
      <c r="I41" s="177"/>
      <c r="J41" s="194"/>
      <c r="K41" s="175"/>
      <c r="L41" s="177"/>
      <c r="M41" s="185"/>
      <c r="N41" s="186"/>
      <c r="O41" s="187"/>
      <c r="P41" s="189"/>
      <c r="Q41" s="175"/>
      <c r="R41" s="177"/>
      <c r="S41" s="179"/>
      <c r="T41" s="181"/>
    </row>
    <row r="43" spans="1:37" ht="39.950000000000003" customHeight="1" x14ac:dyDescent="0.2">
      <c r="B43" s="230" t="str">
        <f>B1</f>
        <v>BTM U11 Lednice 21.9.2024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</row>
    <row r="44" spans="1:37" ht="13.5" thickBot="1" x14ac:dyDescent="0.25"/>
    <row r="45" spans="1:37" ht="13.5" thickBot="1" x14ac:dyDescent="0.25">
      <c r="A45" s="86" t="s">
        <v>2</v>
      </c>
      <c r="B45" s="223" t="s">
        <v>54</v>
      </c>
      <c r="C45" s="224"/>
      <c r="D45" s="218">
        <v>1</v>
      </c>
      <c r="E45" s="226"/>
      <c r="F45" s="228"/>
      <c r="G45" s="225">
        <v>2</v>
      </c>
      <c r="H45" s="226"/>
      <c r="I45" s="228"/>
      <c r="J45" s="225">
        <v>3</v>
      </c>
      <c r="K45" s="226"/>
      <c r="L45" s="228"/>
      <c r="M45" s="225">
        <v>4</v>
      </c>
      <c r="N45" s="226"/>
      <c r="O45" s="227"/>
      <c r="P45" s="218" t="s">
        <v>3</v>
      </c>
      <c r="Q45" s="219"/>
      <c r="R45" s="220"/>
      <c r="S45" s="5" t="s">
        <v>4</v>
      </c>
      <c r="T45" s="4" t="s">
        <v>5</v>
      </c>
    </row>
    <row r="46" spans="1:37" x14ac:dyDescent="0.2">
      <c r="A46" s="173">
        <v>5</v>
      </c>
      <c r="B46" s="210">
        <v>1</v>
      </c>
      <c r="C46" s="39" t="str">
        <f>IF(A46&gt;0,IF(VLOOKUP(A46,seznam!$A$4:$C$131,3)&gt;0,VLOOKUP(A46,seznam!$A$4:$C$131,3),"------"),"------")</f>
        <v>Sokol Vracov</v>
      </c>
      <c r="D46" s="211"/>
      <c r="E46" s="212"/>
      <c r="F46" s="213"/>
      <c r="G46" s="214">
        <f>AE49</f>
        <v>3</v>
      </c>
      <c r="H46" s="215" t="str">
        <f>AF49</f>
        <v>:</v>
      </c>
      <c r="I46" s="222">
        <f>AG49</f>
        <v>0</v>
      </c>
      <c r="J46" s="214">
        <f>AG51</f>
        <v>3</v>
      </c>
      <c r="K46" s="215" t="str">
        <f>AF51</f>
        <v>:</v>
      </c>
      <c r="L46" s="222">
        <f>AE51</f>
        <v>0</v>
      </c>
      <c r="M46" s="214">
        <f>AE46</f>
        <v>3</v>
      </c>
      <c r="N46" s="215" t="str">
        <f>AF46</f>
        <v>:</v>
      </c>
      <c r="O46" s="229">
        <f>AG46</f>
        <v>0</v>
      </c>
      <c r="P46" s="207">
        <f>G46+J46+M46</f>
        <v>9</v>
      </c>
      <c r="Q46" s="215" t="s">
        <v>6</v>
      </c>
      <c r="R46" s="222">
        <f>I46+L46+O46</f>
        <v>0</v>
      </c>
      <c r="S46" s="216">
        <f>IF(G46&gt;I46,2,IF(AND(G46&lt;I46,H46=":"),1,0))+IF(J46&gt;L46,2,IF(AND(J46&lt;L46,K46=":"),1,0))+IF(M46&gt;O46,2,IF(AND(M46&lt;O46,N46=":"),1,0))</f>
        <v>6</v>
      </c>
      <c r="T46" s="209" t="s">
        <v>155</v>
      </c>
      <c r="V46" s="6">
        <v>1</v>
      </c>
      <c r="W46" s="10" t="str">
        <f>C47</f>
        <v>Šlampová Lucie</v>
      </c>
      <c r="X46" s="16" t="s">
        <v>7</v>
      </c>
      <c r="Y46" s="13" t="str">
        <f>C53</f>
        <v>Stavinohová Tereza</v>
      </c>
      <c r="Z46" s="42" t="s">
        <v>14</v>
      </c>
      <c r="AA46" s="43" t="s">
        <v>13</v>
      </c>
      <c r="AB46" s="43" t="s">
        <v>22</v>
      </c>
      <c r="AC46" s="43"/>
      <c r="AD46" s="47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6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>
        <f>A46</f>
        <v>5</v>
      </c>
      <c r="AK46">
        <f>A52</f>
        <v>24</v>
      </c>
    </row>
    <row r="47" spans="1:37" x14ac:dyDescent="0.2">
      <c r="A47" s="171"/>
      <c r="B47" s="206"/>
      <c r="C47" s="85" t="str">
        <f>IF(A46&gt;0,IF(VLOOKUP(A46,seznam!$A$4:$C$131,2)&gt;0,VLOOKUP(A46,seznam!$A$4:$C$131,2),"------"),"------")</f>
        <v>Šlampová Lucie</v>
      </c>
      <c r="D47" s="200"/>
      <c r="E47" s="200"/>
      <c r="F47" s="201"/>
      <c r="G47" s="202"/>
      <c r="H47" s="203"/>
      <c r="I47" s="196"/>
      <c r="J47" s="202"/>
      <c r="K47" s="203"/>
      <c r="L47" s="196"/>
      <c r="M47" s="202"/>
      <c r="N47" s="203"/>
      <c r="O47" s="205"/>
      <c r="P47" s="195"/>
      <c r="Q47" s="203"/>
      <c r="R47" s="196"/>
      <c r="S47" s="197"/>
      <c r="T47" s="190"/>
      <c r="V47" s="7">
        <v>2</v>
      </c>
      <c r="W47" s="11" t="str">
        <f>C49</f>
        <v>Pilitowská Ela</v>
      </c>
      <c r="X47" s="17" t="s">
        <v>7</v>
      </c>
      <c r="Y47" s="14" t="str">
        <f>C51</f>
        <v>Křepelová Kamila</v>
      </c>
      <c r="Z47" s="44" t="s">
        <v>13</v>
      </c>
      <c r="AA47" s="41" t="s">
        <v>145</v>
      </c>
      <c r="AB47" s="41" t="s">
        <v>141</v>
      </c>
      <c r="AC47" s="41"/>
      <c r="AD47" s="48"/>
      <c r="AE47" s="25">
        <f t="shared" si="8"/>
        <v>3</v>
      </c>
      <c r="AF47" s="26" t="s">
        <v>6</v>
      </c>
      <c r="AG47" s="27">
        <f t="shared" si="9"/>
        <v>0</v>
      </c>
      <c r="AJ47">
        <f>A48</f>
        <v>13</v>
      </c>
      <c r="AK47">
        <f>A50</f>
        <v>7</v>
      </c>
    </row>
    <row r="48" spans="1:37" x14ac:dyDescent="0.2">
      <c r="A48" s="171">
        <v>13</v>
      </c>
      <c r="B48" s="191">
        <v>2</v>
      </c>
      <c r="C48" s="40" t="str">
        <f>IF(A48&gt;0,IF(VLOOKUP(A48,seznam!$A$4:$C$131,3)&gt;0,VLOOKUP(A48,seznam!$A$4:$C$131,3),"------"),"------")</f>
        <v>KST Blansko</v>
      </c>
      <c r="D48" s="174">
        <f>I46</f>
        <v>0</v>
      </c>
      <c r="E48" s="174" t="str">
        <f>H46</f>
        <v>:</v>
      </c>
      <c r="F48" s="176">
        <f>G46</f>
        <v>3</v>
      </c>
      <c r="G48" s="182"/>
      <c r="H48" s="183"/>
      <c r="I48" s="198"/>
      <c r="J48" s="193">
        <f>AE47</f>
        <v>3</v>
      </c>
      <c r="K48" s="174" t="str">
        <f>AF47</f>
        <v>:</v>
      </c>
      <c r="L48" s="176">
        <f>AG47</f>
        <v>0</v>
      </c>
      <c r="M48" s="193">
        <f>AE50</f>
        <v>3</v>
      </c>
      <c r="N48" s="174" t="str">
        <f>AF50</f>
        <v>:</v>
      </c>
      <c r="O48" s="204">
        <f>AG50</f>
        <v>0</v>
      </c>
      <c r="P48" s="188">
        <f>D48+J48+M48</f>
        <v>6</v>
      </c>
      <c r="Q48" s="174" t="s">
        <v>6</v>
      </c>
      <c r="R48" s="176">
        <f>F48+L48+O48</f>
        <v>3</v>
      </c>
      <c r="S48" s="178">
        <f>IF(D48&gt;F48,2,IF(AND(D48&lt;F48,E48=":"),1,0))+IF(J48&gt;L48,2,IF(AND(J48&lt;L48,K48=":"),1,0))+IF(M48&gt;O48,2,IF(AND(M48&lt;O48,N48=":"),1,0))</f>
        <v>5</v>
      </c>
      <c r="T48" s="180" t="s">
        <v>159</v>
      </c>
      <c r="V48" s="7">
        <v>3</v>
      </c>
      <c r="W48" s="11" t="str">
        <f>C53</f>
        <v>Stavinohová Tereza</v>
      </c>
      <c r="X48" s="18" t="s">
        <v>7</v>
      </c>
      <c r="Y48" s="14" t="str">
        <f>C51</f>
        <v>Křepelová Kamila</v>
      </c>
      <c r="Z48" s="44" t="s">
        <v>138</v>
      </c>
      <c r="AA48" s="41" t="s">
        <v>140</v>
      </c>
      <c r="AB48" s="41" t="s">
        <v>143</v>
      </c>
      <c r="AC48" s="41"/>
      <c r="AD48" s="48"/>
      <c r="AE48" s="25">
        <f t="shared" si="8"/>
        <v>0</v>
      </c>
      <c r="AF48" s="26" t="s">
        <v>6</v>
      </c>
      <c r="AG48" s="27">
        <f t="shared" si="9"/>
        <v>3</v>
      </c>
      <c r="AJ48">
        <f>A52</f>
        <v>24</v>
      </c>
      <c r="AK48">
        <f>A50</f>
        <v>7</v>
      </c>
    </row>
    <row r="49" spans="1:37" x14ac:dyDescent="0.2">
      <c r="A49" s="171"/>
      <c r="B49" s="206"/>
      <c r="C49" s="37" t="str">
        <f>IF(A48&gt;0,IF(VLOOKUP(A48,seznam!$A$4:$C$131,2)&gt;0,VLOOKUP(A48,seznam!$A$4:$C$131,2),"------"),"------")</f>
        <v>Pilitowská Ela</v>
      </c>
      <c r="D49" s="203"/>
      <c r="E49" s="203"/>
      <c r="F49" s="196"/>
      <c r="G49" s="199"/>
      <c r="H49" s="200"/>
      <c r="I49" s="201"/>
      <c r="J49" s="202"/>
      <c r="K49" s="203"/>
      <c r="L49" s="196"/>
      <c r="M49" s="202"/>
      <c r="N49" s="203"/>
      <c r="O49" s="205"/>
      <c r="P49" s="221"/>
      <c r="Q49" s="217"/>
      <c r="R49" s="208"/>
      <c r="S49" s="197"/>
      <c r="T49" s="190"/>
      <c r="V49" s="7">
        <v>4</v>
      </c>
      <c r="W49" s="11" t="str">
        <f>C47</f>
        <v>Šlampová Lucie</v>
      </c>
      <c r="X49" s="17" t="s">
        <v>7</v>
      </c>
      <c r="Y49" s="14" t="str">
        <f>C49</f>
        <v>Pilitowská Ela</v>
      </c>
      <c r="Z49" s="44" t="s">
        <v>141</v>
      </c>
      <c r="AA49" s="41" t="s">
        <v>145</v>
      </c>
      <c r="AB49" s="41" t="s">
        <v>151</v>
      </c>
      <c r="AC49" s="41"/>
      <c r="AD49" s="48"/>
      <c r="AE49" s="25">
        <f t="shared" si="8"/>
        <v>3</v>
      </c>
      <c r="AF49" s="26" t="s">
        <v>6</v>
      </c>
      <c r="AG49" s="27">
        <f t="shared" si="9"/>
        <v>0</v>
      </c>
      <c r="AJ49">
        <f>A46</f>
        <v>5</v>
      </c>
      <c r="AK49">
        <f>A48</f>
        <v>13</v>
      </c>
    </row>
    <row r="50" spans="1:37" x14ac:dyDescent="0.2">
      <c r="A50" s="171">
        <v>7</v>
      </c>
      <c r="B50" s="191">
        <v>3</v>
      </c>
      <c r="C50" s="40" t="str">
        <f>IF(A50&gt;0,IF(VLOOKUP(A50,seznam!$A$4:$C$131,3)&gt;0,VLOOKUP(A50,seznam!$A$4:$C$131,3),"------"),"------")</f>
        <v>STK Zbraslavec</v>
      </c>
      <c r="D50" s="174">
        <f>L46</f>
        <v>0</v>
      </c>
      <c r="E50" s="174" t="str">
        <f>K46</f>
        <v>:</v>
      </c>
      <c r="F50" s="176">
        <f>J46</f>
        <v>3</v>
      </c>
      <c r="G50" s="193">
        <f>L48</f>
        <v>0</v>
      </c>
      <c r="H50" s="174" t="str">
        <f>K48</f>
        <v>:</v>
      </c>
      <c r="I50" s="176">
        <f>J48</f>
        <v>3</v>
      </c>
      <c r="J50" s="182"/>
      <c r="K50" s="183"/>
      <c r="L50" s="198"/>
      <c r="M50" s="193">
        <f>AG48</f>
        <v>3</v>
      </c>
      <c r="N50" s="174" t="str">
        <f>AF48</f>
        <v>:</v>
      </c>
      <c r="O50" s="204">
        <f>AE48</f>
        <v>0</v>
      </c>
      <c r="P50" s="188">
        <f>D50+G50+M50</f>
        <v>3</v>
      </c>
      <c r="Q50" s="174" t="s">
        <v>6</v>
      </c>
      <c r="R50" s="176">
        <f>F50+I50+O50</f>
        <v>6</v>
      </c>
      <c r="S50" s="178">
        <f>IF(D50&gt;F50,2,IF(AND(D50&lt;F50,E50=":"),1,0))+IF(G50&gt;I50,2,IF(AND(G50&lt;I50,H50=":"),1,0))+IF(M50&gt;O50,2,IF(AND(M50&lt;O50,N50=":"),1,0))</f>
        <v>4</v>
      </c>
      <c r="T50" s="180" t="s">
        <v>158</v>
      </c>
      <c r="V50" s="7">
        <v>5</v>
      </c>
      <c r="W50" s="11" t="str">
        <f>C49</f>
        <v>Pilitowská Ela</v>
      </c>
      <c r="X50" s="17" t="s">
        <v>7</v>
      </c>
      <c r="Y50" s="14" t="str">
        <f>C53</f>
        <v>Stavinohová Tereza</v>
      </c>
      <c r="Z50" s="44" t="s">
        <v>148</v>
      </c>
      <c r="AA50" s="41" t="s">
        <v>14</v>
      </c>
      <c r="AB50" s="41" t="s">
        <v>14</v>
      </c>
      <c r="AC50" s="41"/>
      <c r="AD50" s="48"/>
      <c r="AE50" s="25">
        <f t="shared" si="8"/>
        <v>3</v>
      </c>
      <c r="AF50" s="26" t="s">
        <v>6</v>
      </c>
      <c r="AG50" s="27">
        <f t="shared" si="9"/>
        <v>0</v>
      </c>
      <c r="AJ50">
        <f>A48</f>
        <v>13</v>
      </c>
      <c r="AK50">
        <f>A52</f>
        <v>24</v>
      </c>
    </row>
    <row r="51" spans="1:37" ht="13.5" thickBot="1" x14ac:dyDescent="0.25">
      <c r="A51" s="171"/>
      <c r="B51" s="206"/>
      <c r="C51" s="37" t="str">
        <f>IF(A50&gt;0,IF(VLOOKUP(A50,seznam!$A$4:$C$131,2)&gt;0,VLOOKUP(A50,seznam!$A$4:$C$131,2),"------"),"------")</f>
        <v>Křepelová Kamila</v>
      </c>
      <c r="D51" s="203"/>
      <c r="E51" s="203"/>
      <c r="F51" s="196"/>
      <c r="G51" s="202"/>
      <c r="H51" s="203"/>
      <c r="I51" s="196"/>
      <c r="J51" s="199"/>
      <c r="K51" s="200"/>
      <c r="L51" s="201"/>
      <c r="M51" s="202"/>
      <c r="N51" s="203"/>
      <c r="O51" s="205"/>
      <c r="P51" s="195"/>
      <c r="Q51" s="203"/>
      <c r="R51" s="196"/>
      <c r="S51" s="197"/>
      <c r="T51" s="190"/>
      <c r="V51" s="8">
        <v>6</v>
      </c>
      <c r="W51" s="12" t="str">
        <f>C51</f>
        <v>Křepelová Kamila</v>
      </c>
      <c r="X51" s="19" t="s">
        <v>7</v>
      </c>
      <c r="Y51" s="15" t="str">
        <f>C47</f>
        <v>Šlampová Lucie</v>
      </c>
      <c r="Z51" s="45" t="s">
        <v>161</v>
      </c>
      <c r="AA51" s="46" t="s">
        <v>139</v>
      </c>
      <c r="AB51" s="46" t="s">
        <v>139</v>
      </c>
      <c r="AC51" s="46"/>
      <c r="AD51" s="49"/>
      <c r="AE51" s="28">
        <f t="shared" si="8"/>
        <v>0</v>
      </c>
      <c r="AF51" s="29" t="s">
        <v>6</v>
      </c>
      <c r="AG51" s="30">
        <f t="shared" si="9"/>
        <v>3</v>
      </c>
      <c r="AJ51">
        <f>A50</f>
        <v>7</v>
      </c>
      <c r="AK51">
        <f>A46</f>
        <v>5</v>
      </c>
    </row>
    <row r="52" spans="1:37" x14ac:dyDescent="0.2">
      <c r="A52" s="171">
        <v>24</v>
      </c>
      <c r="B52" s="191">
        <v>4</v>
      </c>
      <c r="C52" s="40" t="str">
        <f>IF(A52&gt;0,IF(VLOOKUP(A52,seznam!$A$4:$C$131,3)&gt;0,VLOOKUP(A52,seznam!$A$4:$C$131,3),"------"),"------")</f>
        <v>KST FOSFA LVA</v>
      </c>
      <c r="D52" s="174">
        <f>O46</f>
        <v>0</v>
      </c>
      <c r="E52" s="174" t="str">
        <f>N46</f>
        <v>:</v>
      </c>
      <c r="F52" s="176">
        <f>M46</f>
        <v>3</v>
      </c>
      <c r="G52" s="193">
        <f>O48</f>
        <v>0</v>
      </c>
      <c r="H52" s="174" t="str">
        <f>N48</f>
        <v>:</v>
      </c>
      <c r="I52" s="176">
        <f>M48</f>
        <v>3</v>
      </c>
      <c r="J52" s="193">
        <f>O50</f>
        <v>0</v>
      </c>
      <c r="K52" s="174" t="str">
        <f>N50</f>
        <v>:</v>
      </c>
      <c r="L52" s="176">
        <f>M50</f>
        <v>3</v>
      </c>
      <c r="M52" s="182"/>
      <c r="N52" s="183"/>
      <c r="O52" s="184"/>
      <c r="P52" s="188">
        <f>D52+G52+J52</f>
        <v>0</v>
      </c>
      <c r="Q52" s="174" t="s">
        <v>6</v>
      </c>
      <c r="R52" s="176">
        <f>F52+I52+L52</f>
        <v>9</v>
      </c>
      <c r="S52" s="178">
        <f>IF(D52&gt;F52,2,IF(AND(D52&lt;F52,E52=":"),1,0))+IF(G52&gt;I52,2,IF(AND(G52&lt;I52,H52=":"),1,0))+IF(J52&gt;L52,2,IF(AND(J52&lt;L52,K52=":"),1,0))</f>
        <v>3</v>
      </c>
      <c r="T52" s="180" t="s">
        <v>156</v>
      </c>
    </row>
    <row r="53" spans="1:37" ht="13.5" thickBot="1" x14ac:dyDescent="0.25">
      <c r="A53" s="172"/>
      <c r="B53" s="192"/>
      <c r="C53" s="38" t="str">
        <f>IF(A52&gt;0,IF(VLOOKUP(A52,seznam!$A$4:$C$131,2)&gt;0,VLOOKUP(A52,seznam!$A$4:$C$131,2),"------"),"------")</f>
        <v>Stavinohová Tereza</v>
      </c>
      <c r="D53" s="175"/>
      <c r="E53" s="175"/>
      <c r="F53" s="177"/>
      <c r="G53" s="194"/>
      <c r="H53" s="175"/>
      <c r="I53" s="177"/>
      <c r="J53" s="194"/>
      <c r="K53" s="175"/>
      <c r="L53" s="177"/>
      <c r="M53" s="185"/>
      <c r="N53" s="186"/>
      <c r="O53" s="187"/>
      <c r="P53" s="189"/>
      <c r="Q53" s="175"/>
      <c r="R53" s="177"/>
      <c r="S53" s="179"/>
      <c r="T53" s="181"/>
    </row>
    <row r="54" spans="1:37" ht="13.5" thickBot="1" x14ac:dyDescent="0.25"/>
    <row r="55" spans="1:37" ht="13.5" thickBot="1" x14ac:dyDescent="0.25">
      <c r="A55" s="86" t="s">
        <v>2</v>
      </c>
      <c r="B55" s="223" t="s">
        <v>55</v>
      </c>
      <c r="C55" s="224"/>
      <c r="D55" s="218">
        <v>1</v>
      </c>
      <c r="E55" s="226"/>
      <c r="F55" s="228"/>
      <c r="G55" s="225">
        <v>2</v>
      </c>
      <c r="H55" s="226"/>
      <c r="I55" s="228"/>
      <c r="J55" s="225">
        <v>3</v>
      </c>
      <c r="K55" s="226"/>
      <c r="L55" s="228"/>
      <c r="M55" s="225">
        <v>4</v>
      </c>
      <c r="N55" s="226"/>
      <c r="O55" s="227"/>
      <c r="P55" s="218" t="s">
        <v>3</v>
      </c>
      <c r="Q55" s="219"/>
      <c r="R55" s="220"/>
      <c r="S55" s="5" t="s">
        <v>4</v>
      </c>
      <c r="T55" s="4" t="s">
        <v>5</v>
      </c>
    </row>
    <row r="56" spans="1:37" x14ac:dyDescent="0.2">
      <c r="A56" s="173">
        <v>6</v>
      </c>
      <c r="B56" s="210">
        <v>1</v>
      </c>
      <c r="C56" s="39" t="str">
        <f>IF(A56&gt;0,IF(VLOOKUP(A56,seznam!$A$4:$C$131,3)&gt;0,VLOOKUP(A56,seznam!$A$4:$C$131,3),"------"),"------")</f>
        <v>Jiskra Strážnice</v>
      </c>
      <c r="D56" s="211"/>
      <c r="E56" s="212"/>
      <c r="F56" s="213"/>
      <c r="G56" s="214">
        <f>AE59</f>
        <v>3</v>
      </c>
      <c r="H56" s="215" t="str">
        <f>AF59</f>
        <v>:</v>
      </c>
      <c r="I56" s="222">
        <f>AG59</f>
        <v>0</v>
      </c>
      <c r="J56" s="214">
        <f>AG61</f>
        <v>3</v>
      </c>
      <c r="K56" s="215" t="str">
        <f>AF61</f>
        <v>:</v>
      </c>
      <c r="L56" s="222">
        <f>AE61</f>
        <v>0</v>
      </c>
      <c r="M56" s="214">
        <f>AE56</f>
        <v>3</v>
      </c>
      <c r="N56" s="215" t="str">
        <f>AF56</f>
        <v>:</v>
      </c>
      <c r="O56" s="229">
        <f>AG56</f>
        <v>1</v>
      </c>
      <c r="P56" s="207">
        <f>G56+J56+M56</f>
        <v>9</v>
      </c>
      <c r="Q56" s="215" t="s">
        <v>6</v>
      </c>
      <c r="R56" s="222">
        <f>I56+L56+O56</f>
        <v>1</v>
      </c>
      <c r="S56" s="216">
        <f>IF(G56&gt;I56,2,IF(AND(G56&lt;I56,H56=":"),1,0))+IF(J56&gt;L56,2,IF(AND(J56&lt;L56,K56=":"),1,0))+IF(M56&gt;O56,2,IF(AND(M56&lt;O56,N56=":"),1,0))</f>
        <v>6</v>
      </c>
      <c r="T56" s="209" t="s">
        <v>155</v>
      </c>
      <c r="V56" s="6">
        <v>1</v>
      </c>
      <c r="W56" s="10" t="str">
        <f>C57</f>
        <v>Peťura Patrik</v>
      </c>
      <c r="X56" s="16" t="s">
        <v>7</v>
      </c>
      <c r="Y56" s="13" t="str">
        <f>C63</f>
        <v>Novák Šimon</v>
      </c>
      <c r="Z56" s="42" t="s">
        <v>146</v>
      </c>
      <c r="AA56" s="43" t="s">
        <v>23</v>
      </c>
      <c r="AB56" s="43" t="s">
        <v>14</v>
      </c>
      <c r="AC56" s="43" t="s">
        <v>21</v>
      </c>
      <c r="AD56" s="47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6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1</v>
      </c>
      <c r="AJ56">
        <f>A56</f>
        <v>6</v>
      </c>
      <c r="AK56">
        <f>A62</f>
        <v>22</v>
      </c>
    </row>
    <row r="57" spans="1:37" x14ac:dyDescent="0.2">
      <c r="A57" s="171"/>
      <c r="B57" s="206"/>
      <c r="C57" s="85" t="str">
        <f>IF(A56&gt;0,IF(VLOOKUP(A56,seznam!$A$4:$C$131,2)&gt;0,VLOOKUP(A56,seznam!$A$4:$C$131,2),"------"),"------")</f>
        <v>Peťura Patrik</v>
      </c>
      <c r="D57" s="200"/>
      <c r="E57" s="200"/>
      <c r="F57" s="201"/>
      <c r="G57" s="202"/>
      <c r="H57" s="203"/>
      <c r="I57" s="196"/>
      <c r="J57" s="202"/>
      <c r="K57" s="203"/>
      <c r="L57" s="196"/>
      <c r="M57" s="202"/>
      <c r="N57" s="203"/>
      <c r="O57" s="205"/>
      <c r="P57" s="195"/>
      <c r="Q57" s="203"/>
      <c r="R57" s="196"/>
      <c r="S57" s="197"/>
      <c r="T57" s="190"/>
      <c r="V57" s="7">
        <v>2</v>
      </c>
      <c r="W57" s="11" t="str">
        <f>C59</f>
        <v>Marek František</v>
      </c>
      <c r="X57" s="17" t="s">
        <v>7</v>
      </c>
      <c r="Y57" s="14" t="str">
        <f>C61</f>
        <v>Omelka Marek</v>
      </c>
      <c r="Z57" s="44" t="s">
        <v>151</v>
      </c>
      <c r="AA57" s="41" t="s">
        <v>147</v>
      </c>
      <c r="AB57" s="41" t="s">
        <v>141</v>
      </c>
      <c r="AC57" s="41" t="s">
        <v>152</v>
      </c>
      <c r="AD57" s="48" t="s">
        <v>138</v>
      </c>
      <c r="AE57" s="25">
        <f t="shared" si="10"/>
        <v>2</v>
      </c>
      <c r="AF57" s="26" t="s">
        <v>6</v>
      </c>
      <c r="AG57" s="27">
        <f t="shared" si="11"/>
        <v>3</v>
      </c>
      <c r="AJ57">
        <f>A58</f>
        <v>18</v>
      </c>
      <c r="AK57">
        <f>A60</f>
        <v>8</v>
      </c>
    </row>
    <row r="58" spans="1:37" x14ac:dyDescent="0.2">
      <c r="A58" s="171">
        <v>18</v>
      </c>
      <c r="B58" s="191">
        <v>2</v>
      </c>
      <c r="C58" s="40" t="str">
        <f>IF(A58&gt;0,IF(VLOOKUP(A58,seznam!$A$4:$C$131,3)&gt;0,VLOOKUP(A58,seznam!$A$4:$C$131,3),"------"),"------")</f>
        <v>Sokol Znojmo-Orel Únanov</v>
      </c>
      <c r="D58" s="174">
        <f>I56</f>
        <v>0</v>
      </c>
      <c r="E58" s="174" t="str">
        <f>H56</f>
        <v>:</v>
      </c>
      <c r="F58" s="176">
        <f>G56</f>
        <v>3</v>
      </c>
      <c r="G58" s="182"/>
      <c r="H58" s="183"/>
      <c r="I58" s="198"/>
      <c r="J58" s="193">
        <f>AE57</f>
        <v>2</v>
      </c>
      <c r="K58" s="174" t="str">
        <f>AF57</f>
        <v>:</v>
      </c>
      <c r="L58" s="176">
        <f>AG57</f>
        <v>3</v>
      </c>
      <c r="M58" s="193">
        <f>AE60</f>
        <v>3</v>
      </c>
      <c r="N58" s="174" t="str">
        <f>AF60</f>
        <v>:</v>
      </c>
      <c r="O58" s="204">
        <f>AG60</f>
        <v>1</v>
      </c>
      <c r="P58" s="188">
        <f>D58+J58+M58</f>
        <v>5</v>
      </c>
      <c r="Q58" s="174" t="s">
        <v>6</v>
      </c>
      <c r="R58" s="176">
        <f>F58+L58+O58</f>
        <v>7</v>
      </c>
      <c r="S58" s="178">
        <f>IF(D58&gt;F58,2,IF(AND(D58&lt;F58,E58=":"),1,0))+IF(J58&gt;L58,2,IF(AND(J58&lt;L58,K58=":"),1,0))+IF(M58&gt;O58,2,IF(AND(M58&lt;O58,N58=":"),1,0))</f>
        <v>4</v>
      </c>
      <c r="T58" s="180" t="s">
        <v>158</v>
      </c>
      <c r="V58" s="7">
        <v>3</v>
      </c>
      <c r="W58" s="11" t="str">
        <f>C63</f>
        <v>Novák Šimon</v>
      </c>
      <c r="X58" s="18" t="s">
        <v>7</v>
      </c>
      <c r="Y58" s="14" t="str">
        <f>C61</f>
        <v>Omelka Marek</v>
      </c>
      <c r="Z58" s="44" t="s">
        <v>146</v>
      </c>
      <c r="AA58" s="41" t="s">
        <v>145</v>
      </c>
      <c r="AB58" s="41" t="s">
        <v>144</v>
      </c>
      <c r="AC58" s="41" t="s">
        <v>149</v>
      </c>
      <c r="AD58" s="48"/>
      <c r="AE58" s="25">
        <f t="shared" si="10"/>
        <v>1</v>
      </c>
      <c r="AF58" s="26" t="s">
        <v>6</v>
      </c>
      <c r="AG58" s="27">
        <f t="shared" si="11"/>
        <v>3</v>
      </c>
      <c r="AJ58">
        <f>A62</f>
        <v>22</v>
      </c>
      <c r="AK58">
        <f>A60</f>
        <v>8</v>
      </c>
    </row>
    <row r="59" spans="1:37" x14ac:dyDescent="0.2">
      <c r="A59" s="171"/>
      <c r="B59" s="206"/>
      <c r="C59" s="37" t="str">
        <f>IF(A58&gt;0,IF(VLOOKUP(A58,seznam!$A$4:$C$131,2)&gt;0,VLOOKUP(A58,seznam!$A$4:$C$131,2),"------"),"------")</f>
        <v>Marek František</v>
      </c>
      <c r="D59" s="203"/>
      <c r="E59" s="203"/>
      <c r="F59" s="196"/>
      <c r="G59" s="199"/>
      <c r="H59" s="200"/>
      <c r="I59" s="201"/>
      <c r="J59" s="202"/>
      <c r="K59" s="203"/>
      <c r="L59" s="196"/>
      <c r="M59" s="202"/>
      <c r="N59" s="203"/>
      <c r="O59" s="205"/>
      <c r="P59" s="221"/>
      <c r="Q59" s="217"/>
      <c r="R59" s="208"/>
      <c r="S59" s="197"/>
      <c r="T59" s="190"/>
      <c r="V59" s="7">
        <v>4</v>
      </c>
      <c r="W59" s="11" t="str">
        <f>C57</f>
        <v>Peťura Patrik</v>
      </c>
      <c r="X59" s="17" t="s">
        <v>7</v>
      </c>
      <c r="Y59" s="14" t="str">
        <f>C59</f>
        <v>Marek František</v>
      </c>
      <c r="Z59" s="44" t="s">
        <v>145</v>
      </c>
      <c r="AA59" s="41" t="s">
        <v>24</v>
      </c>
      <c r="AB59" s="41" t="s">
        <v>23</v>
      </c>
      <c r="AC59" s="41"/>
      <c r="AD59" s="48"/>
      <c r="AE59" s="25">
        <f t="shared" si="10"/>
        <v>3</v>
      </c>
      <c r="AF59" s="26" t="s">
        <v>6</v>
      </c>
      <c r="AG59" s="27">
        <f t="shared" si="11"/>
        <v>0</v>
      </c>
      <c r="AJ59">
        <f>A56</f>
        <v>6</v>
      </c>
      <c r="AK59">
        <f>A58</f>
        <v>18</v>
      </c>
    </row>
    <row r="60" spans="1:37" x14ac:dyDescent="0.2">
      <c r="A60" s="171">
        <v>8</v>
      </c>
      <c r="B60" s="191">
        <v>3</v>
      </c>
      <c r="C60" s="40" t="str">
        <f>IF(A60&gt;0,IF(VLOOKUP(A60,seznam!$A$4:$C$131,3)&gt;0,VLOOKUP(A60,seznam!$A$4:$C$131,3),"------"),"------")</f>
        <v>KST FOSFA LVA</v>
      </c>
      <c r="D60" s="174">
        <f>L56</f>
        <v>0</v>
      </c>
      <c r="E60" s="174" t="str">
        <f>K56</f>
        <v>:</v>
      </c>
      <c r="F60" s="176">
        <f>J56</f>
        <v>3</v>
      </c>
      <c r="G60" s="193">
        <f>L58</f>
        <v>3</v>
      </c>
      <c r="H60" s="174" t="str">
        <f>K58</f>
        <v>:</v>
      </c>
      <c r="I60" s="176">
        <f>J58</f>
        <v>2</v>
      </c>
      <c r="J60" s="182"/>
      <c r="K60" s="183"/>
      <c r="L60" s="198"/>
      <c r="M60" s="193">
        <f>AG58</f>
        <v>3</v>
      </c>
      <c r="N60" s="174" t="str">
        <f>AF58</f>
        <v>:</v>
      </c>
      <c r="O60" s="204">
        <f>AE58</f>
        <v>1</v>
      </c>
      <c r="P60" s="188">
        <f>D60+G60+M60</f>
        <v>6</v>
      </c>
      <c r="Q60" s="174" t="s">
        <v>6</v>
      </c>
      <c r="R60" s="176">
        <f>F60+I60+O60</f>
        <v>6</v>
      </c>
      <c r="S60" s="178">
        <f>IF(D60&gt;F60,2,IF(AND(D60&lt;F60,E60=":"),1,0))+IF(G60&gt;I60,2,IF(AND(G60&lt;I60,H60=":"),1,0))+IF(M60&gt;O60,2,IF(AND(M60&lt;O60,N60=":"),1,0))</f>
        <v>5</v>
      </c>
      <c r="T60" s="180" t="s">
        <v>159</v>
      </c>
      <c r="V60" s="7">
        <v>5</v>
      </c>
      <c r="W60" s="11" t="str">
        <f>C59</f>
        <v>Marek František</v>
      </c>
      <c r="X60" s="17" t="s">
        <v>7</v>
      </c>
      <c r="Y60" s="14" t="str">
        <f>C63</f>
        <v>Novák Šimon</v>
      </c>
      <c r="Z60" s="44" t="s">
        <v>13</v>
      </c>
      <c r="AA60" s="41" t="s">
        <v>24</v>
      </c>
      <c r="AB60" s="41" t="s">
        <v>146</v>
      </c>
      <c r="AC60" s="41" t="s">
        <v>145</v>
      </c>
      <c r="AD60" s="48"/>
      <c r="AE60" s="25">
        <f t="shared" si="10"/>
        <v>3</v>
      </c>
      <c r="AF60" s="26" t="s">
        <v>6</v>
      </c>
      <c r="AG60" s="27">
        <f t="shared" si="11"/>
        <v>1</v>
      </c>
      <c r="AJ60">
        <f>A58</f>
        <v>18</v>
      </c>
      <c r="AK60">
        <f>A62</f>
        <v>22</v>
      </c>
    </row>
    <row r="61" spans="1:37" ht="13.5" thickBot="1" x14ac:dyDescent="0.25">
      <c r="A61" s="171"/>
      <c r="B61" s="206"/>
      <c r="C61" s="37" t="str">
        <f>IF(A60&gt;0,IF(VLOOKUP(A60,seznam!$A$4:$C$131,2)&gt;0,VLOOKUP(A60,seznam!$A$4:$C$131,2),"------"),"------")</f>
        <v>Omelka Marek</v>
      </c>
      <c r="D61" s="203"/>
      <c r="E61" s="203"/>
      <c r="F61" s="196"/>
      <c r="G61" s="202"/>
      <c r="H61" s="203"/>
      <c r="I61" s="196"/>
      <c r="J61" s="199"/>
      <c r="K61" s="200"/>
      <c r="L61" s="201"/>
      <c r="M61" s="202"/>
      <c r="N61" s="203"/>
      <c r="O61" s="205"/>
      <c r="P61" s="195"/>
      <c r="Q61" s="203"/>
      <c r="R61" s="196"/>
      <c r="S61" s="197"/>
      <c r="T61" s="190"/>
      <c r="V61" s="8">
        <v>6</v>
      </c>
      <c r="W61" s="12" t="str">
        <f>C61</f>
        <v>Omelka Marek</v>
      </c>
      <c r="X61" s="19" t="s">
        <v>7</v>
      </c>
      <c r="Y61" s="15" t="str">
        <f>C57</f>
        <v>Peťura Patrik</v>
      </c>
      <c r="Z61" s="45" t="s">
        <v>139</v>
      </c>
      <c r="AA61" s="46" t="s">
        <v>144</v>
      </c>
      <c r="AB61" s="46" t="s">
        <v>146</v>
      </c>
      <c r="AC61" s="46"/>
      <c r="AD61" s="49"/>
      <c r="AE61" s="28">
        <f t="shared" si="10"/>
        <v>0</v>
      </c>
      <c r="AF61" s="29" t="s">
        <v>6</v>
      </c>
      <c r="AG61" s="30">
        <f t="shared" si="11"/>
        <v>3</v>
      </c>
      <c r="AJ61">
        <f>A60</f>
        <v>8</v>
      </c>
      <c r="AK61">
        <f>A56</f>
        <v>6</v>
      </c>
    </row>
    <row r="62" spans="1:37" x14ac:dyDescent="0.2">
      <c r="A62" s="171">
        <v>22</v>
      </c>
      <c r="B62" s="191">
        <v>4</v>
      </c>
      <c r="C62" s="40" t="str">
        <f>IF(A62&gt;0,IF(VLOOKUP(A62,seznam!$A$4:$C$131,3)&gt;0,VLOOKUP(A62,seznam!$A$4:$C$131,3),"------"),"------")</f>
        <v>Sokol Vracov</v>
      </c>
      <c r="D62" s="174">
        <f>O56</f>
        <v>1</v>
      </c>
      <c r="E62" s="174" t="str">
        <f>N56</f>
        <v>:</v>
      </c>
      <c r="F62" s="176">
        <f>M56</f>
        <v>3</v>
      </c>
      <c r="G62" s="193">
        <f>O58</f>
        <v>1</v>
      </c>
      <c r="H62" s="174" t="str">
        <f>N58</f>
        <v>:</v>
      </c>
      <c r="I62" s="176">
        <f>M58</f>
        <v>3</v>
      </c>
      <c r="J62" s="193">
        <f>O60</f>
        <v>1</v>
      </c>
      <c r="K62" s="174" t="str">
        <f>N60</f>
        <v>:</v>
      </c>
      <c r="L62" s="176">
        <f>M60</f>
        <v>3</v>
      </c>
      <c r="M62" s="182"/>
      <c r="N62" s="183"/>
      <c r="O62" s="184"/>
      <c r="P62" s="188">
        <f>D62+G62+J62</f>
        <v>3</v>
      </c>
      <c r="Q62" s="174" t="s">
        <v>6</v>
      </c>
      <c r="R62" s="176">
        <f>F62+I62+L62</f>
        <v>9</v>
      </c>
      <c r="S62" s="178">
        <f>IF(D62&gt;F62,2,IF(AND(D62&lt;F62,E62=":"),1,0))+IF(G62&gt;I62,2,IF(AND(G62&lt;I62,H62=":"),1,0))+IF(J62&gt;L62,2,IF(AND(J62&lt;L62,K62=":"),1,0))</f>
        <v>3</v>
      </c>
      <c r="T62" s="180" t="s">
        <v>156</v>
      </c>
    </row>
    <row r="63" spans="1:37" ht="13.5" thickBot="1" x14ac:dyDescent="0.25">
      <c r="A63" s="172"/>
      <c r="B63" s="192"/>
      <c r="C63" s="38" t="str">
        <f>IF(A62&gt;0,IF(VLOOKUP(A62,seznam!$A$4:$C$131,2)&gt;0,VLOOKUP(A62,seznam!$A$4:$C$131,2),"------"),"------")</f>
        <v>Novák Šimon</v>
      </c>
      <c r="D63" s="175"/>
      <c r="E63" s="175"/>
      <c r="F63" s="177"/>
      <c r="G63" s="194"/>
      <c r="H63" s="175"/>
      <c r="I63" s="177"/>
      <c r="J63" s="194"/>
      <c r="K63" s="175"/>
      <c r="L63" s="177"/>
      <c r="M63" s="185"/>
      <c r="N63" s="186"/>
      <c r="O63" s="187"/>
      <c r="P63" s="189"/>
      <c r="Q63" s="175"/>
      <c r="R63" s="177"/>
      <c r="S63" s="179"/>
      <c r="T63" s="181"/>
    </row>
    <row r="64" spans="1:37" ht="13.5" thickBot="1" x14ac:dyDescent="0.25"/>
    <row r="65" spans="1:37" ht="13.5" thickBot="1" x14ac:dyDescent="0.25">
      <c r="A65" s="86" t="s">
        <v>2</v>
      </c>
      <c r="B65" s="223" t="s">
        <v>56</v>
      </c>
      <c r="C65" s="224"/>
      <c r="D65" s="218">
        <v>1</v>
      </c>
      <c r="E65" s="226"/>
      <c r="F65" s="228"/>
      <c r="G65" s="225">
        <v>2</v>
      </c>
      <c r="H65" s="226"/>
      <c r="I65" s="228"/>
      <c r="J65" s="225">
        <v>3</v>
      </c>
      <c r="K65" s="226"/>
      <c r="L65" s="228"/>
      <c r="M65" s="225">
        <v>4</v>
      </c>
      <c r="N65" s="226"/>
      <c r="O65" s="227"/>
      <c r="P65" s="218" t="s">
        <v>3</v>
      </c>
      <c r="Q65" s="219"/>
      <c r="R65" s="220"/>
      <c r="S65" s="5" t="s">
        <v>4</v>
      </c>
      <c r="T65" s="4" t="s">
        <v>5</v>
      </c>
    </row>
    <row r="66" spans="1:37" x14ac:dyDescent="0.2">
      <c r="A66" s="173"/>
      <c r="B66" s="210">
        <v>1</v>
      </c>
      <c r="C66" s="39" t="str">
        <f>IF(A66&gt;0,IF(VLOOKUP(A66,seznam!$A$4:$C$131,3)&gt;0,VLOOKUP(A66,seznam!$A$4:$C$131,3),"------"),"------")</f>
        <v>------</v>
      </c>
      <c r="D66" s="211"/>
      <c r="E66" s="212"/>
      <c r="F66" s="213"/>
      <c r="G66" s="214">
        <f>AE69</f>
        <v>0</v>
      </c>
      <c r="H66" s="215" t="str">
        <f>AF69</f>
        <v>:</v>
      </c>
      <c r="I66" s="222">
        <f>AG69</f>
        <v>0</v>
      </c>
      <c r="J66" s="214">
        <f>AG71</f>
        <v>0</v>
      </c>
      <c r="K66" s="215" t="str">
        <f>AF71</f>
        <v>:</v>
      </c>
      <c r="L66" s="222">
        <f>AE71</f>
        <v>0</v>
      </c>
      <c r="M66" s="214">
        <f>AE66</f>
        <v>0</v>
      </c>
      <c r="N66" s="215" t="str">
        <f>AF66</f>
        <v>:</v>
      </c>
      <c r="O66" s="229">
        <f>AG66</f>
        <v>0</v>
      </c>
      <c r="P66" s="207">
        <f>G66+J66+M66</f>
        <v>0</v>
      </c>
      <c r="Q66" s="215" t="s">
        <v>6</v>
      </c>
      <c r="R66" s="222">
        <f>I66+L66+O66</f>
        <v>0</v>
      </c>
      <c r="S66" s="216">
        <f>IF(G66&gt;I66,2,IF(AND(G66&lt;I66,H66=":"),1,0))+IF(J66&gt;L66,2,IF(AND(J66&lt;L66,K66=":"),1,0))+IF(M66&gt;O66,2,IF(AND(M66&lt;O66,N66=":"),1,0))</f>
        <v>0</v>
      </c>
      <c r="T66" s="209"/>
      <c r="V66" s="6">
        <v>1</v>
      </c>
      <c r="W66" s="10" t="str">
        <f>C67</f>
        <v>------</v>
      </c>
      <c r="X66" s="16" t="s">
        <v>7</v>
      </c>
      <c r="Y66" s="13" t="str">
        <f>C73</f>
        <v>------</v>
      </c>
      <c r="Z66" s="42"/>
      <c r="AA66" s="43"/>
      <c r="AB66" s="43"/>
      <c r="AC66" s="43"/>
      <c r="AD66" s="47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6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>
        <f>A66</f>
        <v>0</v>
      </c>
      <c r="AK66">
        <f>A72</f>
        <v>0</v>
      </c>
    </row>
    <row r="67" spans="1:37" x14ac:dyDescent="0.2">
      <c r="A67" s="171"/>
      <c r="B67" s="206"/>
      <c r="C67" s="85" t="str">
        <f>IF(A66&gt;0,IF(VLOOKUP(A66,seznam!$A$4:$C$131,2)&gt;0,VLOOKUP(A66,seznam!$A$4:$C$131,2),"------"),"------")</f>
        <v>------</v>
      </c>
      <c r="D67" s="200"/>
      <c r="E67" s="200"/>
      <c r="F67" s="201"/>
      <c r="G67" s="202"/>
      <c r="H67" s="203"/>
      <c r="I67" s="196"/>
      <c r="J67" s="202"/>
      <c r="K67" s="203"/>
      <c r="L67" s="196"/>
      <c r="M67" s="202"/>
      <c r="N67" s="203"/>
      <c r="O67" s="205"/>
      <c r="P67" s="195"/>
      <c r="Q67" s="203"/>
      <c r="R67" s="196"/>
      <c r="S67" s="197"/>
      <c r="T67" s="190"/>
      <c r="V67" s="7">
        <v>2</v>
      </c>
      <c r="W67" s="11" t="str">
        <f>C69</f>
        <v>------</v>
      </c>
      <c r="X67" s="17" t="s">
        <v>7</v>
      </c>
      <c r="Y67" s="14" t="str">
        <f>C71</f>
        <v>------</v>
      </c>
      <c r="Z67" s="44"/>
      <c r="AA67" s="41"/>
      <c r="AB67" s="41"/>
      <c r="AC67" s="41"/>
      <c r="AD67" s="48"/>
      <c r="AE67" s="25">
        <f t="shared" si="12"/>
        <v>0</v>
      </c>
      <c r="AF67" s="26" t="s">
        <v>6</v>
      </c>
      <c r="AG67" s="27">
        <f t="shared" si="13"/>
        <v>0</v>
      </c>
      <c r="AJ67">
        <f>A68</f>
        <v>0</v>
      </c>
      <c r="AK67">
        <f>A70</f>
        <v>0</v>
      </c>
    </row>
    <row r="68" spans="1:37" x14ac:dyDescent="0.2">
      <c r="A68" s="171"/>
      <c r="B68" s="191">
        <v>2</v>
      </c>
      <c r="C68" s="40" t="str">
        <f>IF(A68&gt;0,IF(VLOOKUP(A68,seznam!$A$4:$C$131,3)&gt;0,VLOOKUP(A68,seznam!$A$4:$C$131,3),"------"),"------")</f>
        <v>------</v>
      </c>
      <c r="D68" s="174">
        <f>I66</f>
        <v>0</v>
      </c>
      <c r="E68" s="174" t="str">
        <f>H66</f>
        <v>:</v>
      </c>
      <c r="F68" s="176">
        <f>G66</f>
        <v>0</v>
      </c>
      <c r="G68" s="182"/>
      <c r="H68" s="183"/>
      <c r="I68" s="198"/>
      <c r="J68" s="193">
        <f>AE67</f>
        <v>0</v>
      </c>
      <c r="K68" s="174" t="str">
        <f>AF67</f>
        <v>:</v>
      </c>
      <c r="L68" s="176">
        <f>AG67</f>
        <v>0</v>
      </c>
      <c r="M68" s="193">
        <f>AE70</f>
        <v>0</v>
      </c>
      <c r="N68" s="174" t="str">
        <f>AF70</f>
        <v>:</v>
      </c>
      <c r="O68" s="204">
        <f>AG70</f>
        <v>0</v>
      </c>
      <c r="P68" s="188">
        <f>D68+J68+M68</f>
        <v>0</v>
      </c>
      <c r="Q68" s="174" t="s">
        <v>6</v>
      </c>
      <c r="R68" s="176">
        <f>F68+L68+O68</f>
        <v>0</v>
      </c>
      <c r="S68" s="178">
        <f>IF(D68&gt;F68,2,IF(AND(D68&lt;F68,E68=":"),1,0))+IF(J68&gt;L68,2,IF(AND(J68&lt;L68,K68=":"),1,0))+IF(M68&gt;O68,2,IF(AND(M68&lt;O68,N68=":"),1,0))</f>
        <v>0</v>
      </c>
      <c r="T68" s="180"/>
      <c r="V68" s="7">
        <v>3</v>
      </c>
      <c r="W68" s="11" t="str">
        <f>C73</f>
        <v>------</v>
      </c>
      <c r="X68" s="18" t="s">
        <v>7</v>
      </c>
      <c r="Y68" s="14" t="str">
        <f>C71</f>
        <v>------</v>
      </c>
      <c r="Z68" s="44"/>
      <c r="AA68" s="41"/>
      <c r="AB68" s="41"/>
      <c r="AC68" s="41"/>
      <c r="AD68" s="48"/>
      <c r="AE68" s="25">
        <f t="shared" si="12"/>
        <v>0</v>
      </c>
      <c r="AF68" s="26" t="s">
        <v>6</v>
      </c>
      <c r="AG68" s="27">
        <f t="shared" si="13"/>
        <v>0</v>
      </c>
      <c r="AJ68">
        <f>A72</f>
        <v>0</v>
      </c>
      <c r="AK68">
        <f>A70</f>
        <v>0</v>
      </c>
    </row>
    <row r="69" spans="1:37" x14ac:dyDescent="0.2">
      <c r="A69" s="171"/>
      <c r="B69" s="206"/>
      <c r="C69" s="37" t="str">
        <f>IF(A68&gt;0,IF(VLOOKUP(A68,seznam!$A$4:$C$131,2)&gt;0,VLOOKUP(A68,seznam!$A$4:$C$131,2),"------"),"------")</f>
        <v>------</v>
      </c>
      <c r="D69" s="203"/>
      <c r="E69" s="203"/>
      <c r="F69" s="196"/>
      <c r="G69" s="199"/>
      <c r="H69" s="200"/>
      <c r="I69" s="201"/>
      <c r="J69" s="202"/>
      <c r="K69" s="203"/>
      <c r="L69" s="196"/>
      <c r="M69" s="202"/>
      <c r="N69" s="203"/>
      <c r="O69" s="205"/>
      <c r="P69" s="221"/>
      <c r="Q69" s="217"/>
      <c r="R69" s="208"/>
      <c r="S69" s="197"/>
      <c r="T69" s="190"/>
      <c r="V69" s="7">
        <v>4</v>
      </c>
      <c r="W69" s="11" t="str">
        <f>C67</f>
        <v>------</v>
      </c>
      <c r="X69" s="17" t="s">
        <v>7</v>
      </c>
      <c r="Y69" s="14" t="str">
        <f>C69</f>
        <v>------</v>
      </c>
      <c r="Z69" s="44"/>
      <c r="AA69" s="41"/>
      <c r="AB69" s="41"/>
      <c r="AC69" s="41"/>
      <c r="AD69" s="48"/>
      <c r="AE69" s="25">
        <f t="shared" si="12"/>
        <v>0</v>
      </c>
      <c r="AF69" s="26" t="s">
        <v>6</v>
      </c>
      <c r="AG69" s="27">
        <f t="shared" si="13"/>
        <v>0</v>
      </c>
      <c r="AJ69">
        <f>A66</f>
        <v>0</v>
      </c>
      <c r="AK69">
        <f>A68</f>
        <v>0</v>
      </c>
    </row>
    <row r="70" spans="1:37" x14ac:dyDescent="0.2">
      <c r="A70" s="171"/>
      <c r="B70" s="191">
        <v>3</v>
      </c>
      <c r="C70" s="40" t="str">
        <f>IF(A70&gt;0,IF(VLOOKUP(A70,seznam!$A$4:$C$131,3)&gt;0,VLOOKUP(A70,seznam!$A$4:$C$131,3),"------"),"------")</f>
        <v>------</v>
      </c>
      <c r="D70" s="174">
        <f>L66</f>
        <v>0</v>
      </c>
      <c r="E70" s="174" t="str">
        <f>K66</f>
        <v>:</v>
      </c>
      <c r="F70" s="176">
        <f>J66</f>
        <v>0</v>
      </c>
      <c r="G70" s="193">
        <f>L68</f>
        <v>0</v>
      </c>
      <c r="H70" s="174" t="str">
        <f>K68</f>
        <v>:</v>
      </c>
      <c r="I70" s="176">
        <f>J68</f>
        <v>0</v>
      </c>
      <c r="J70" s="182"/>
      <c r="K70" s="183"/>
      <c r="L70" s="198"/>
      <c r="M70" s="193">
        <f>AG68</f>
        <v>0</v>
      </c>
      <c r="N70" s="174" t="str">
        <f>AF68</f>
        <v>:</v>
      </c>
      <c r="O70" s="204">
        <f>AE68</f>
        <v>0</v>
      </c>
      <c r="P70" s="188">
        <f>D70+G70+M70</f>
        <v>0</v>
      </c>
      <c r="Q70" s="174" t="s">
        <v>6</v>
      </c>
      <c r="R70" s="176">
        <f>F70+I70+O70</f>
        <v>0</v>
      </c>
      <c r="S70" s="178">
        <f>IF(D70&gt;F70,2,IF(AND(D70&lt;F70,E70=":"),1,0))+IF(G70&gt;I70,2,IF(AND(G70&lt;I70,H70=":"),1,0))+IF(M70&gt;O70,2,IF(AND(M70&lt;O70,N70=":"),1,0))</f>
        <v>0</v>
      </c>
      <c r="T70" s="180"/>
      <c r="V70" s="7">
        <v>5</v>
      </c>
      <c r="W70" s="11" t="str">
        <f>C69</f>
        <v>------</v>
      </c>
      <c r="X70" s="17" t="s">
        <v>7</v>
      </c>
      <c r="Y70" s="14" t="str">
        <f>C73</f>
        <v>------</v>
      </c>
      <c r="Z70" s="44"/>
      <c r="AA70" s="41"/>
      <c r="AB70" s="41"/>
      <c r="AC70" s="41"/>
      <c r="AD70" s="48"/>
      <c r="AE70" s="25">
        <f t="shared" si="12"/>
        <v>0</v>
      </c>
      <c r="AF70" s="26" t="s">
        <v>6</v>
      </c>
      <c r="AG70" s="27">
        <f t="shared" si="13"/>
        <v>0</v>
      </c>
      <c r="AJ70">
        <f>A68</f>
        <v>0</v>
      </c>
      <c r="AK70">
        <f>A72</f>
        <v>0</v>
      </c>
    </row>
    <row r="71" spans="1:37" ht="13.5" thickBot="1" x14ac:dyDescent="0.25">
      <c r="A71" s="171"/>
      <c r="B71" s="206"/>
      <c r="C71" s="37" t="str">
        <f>IF(A70&gt;0,IF(VLOOKUP(A70,seznam!$A$4:$C$131,2)&gt;0,VLOOKUP(A70,seznam!$A$4:$C$131,2),"------"),"------")</f>
        <v>------</v>
      </c>
      <c r="D71" s="203"/>
      <c r="E71" s="203"/>
      <c r="F71" s="196"/>
      <c r="G71" s="202"/>
      <c r="H71" s="203"/>
      <c r="I71" s="196"/>
      <c r="J71" s="199"/>
      <c r="K71" s="200"/>
      <c r="L71" s="201"/>
      <c r="M71" s="202"/>
      <c r="N71" s="203"/>
      <c r="O71" s="205"/>
      <c r="P71" s="195"/>
      <c r="Q71" s="203"/>
      <c r="R71" s="196"/>
      <c r="S71" s="197"/>
      <c r="T71" s="190"/>
      <c r="V71" s="8">
        <v>6</v>
      </c>
      <c r="W71" s="12" t="str">
        <f>C71</f>
        <v>------</v>
      </c>
      <c r="X71" s="19" t="s">
        <v>7</v>
      </c>
      <c r="Y71" s="15" t="str">
        <f>C67</f>
        <v>------</v>
      </c>
      <c r="Z71" s="45"/>
      <c r="AA71" s="46"/>
      <c r="AB71" s="46"/>
      <c r="AC71" s="46"/>
      <c r="AD71" s="49"/>
      <c r="AE71" s="28">
        <f t="shared" si="12"/>
        <v>0</v>
      </c>
      <c r="AF71" s="29" t="s">
        <v>6</v>
      </c>
      <c r="AG71" s="30">
        <f t="shared" si="13"/>
        <v>0</v>
      </c>
      <c r="AJ71">
        <f>A70</f>
        <v>0</v>
      </c>
      <c r="AK71">
        <f>A66</f>
        <v>0</v>
      </c>
    </row>
    <row r="72" spans="1:37" x14ac:dyDescent="0.2">
      <c r="A72" s="171"/>
      <c r="B72" s="191">
        <v>4</v>
      </c>
      <c r="C72" s="40" t="str">
        <f>IF(A72&gt;0,IF(VLOOKUP(A72,seznam!$A$4:$C$131,3)&gt;0,VLOOKUP(A72,seznam!$A$4:$C$131,3),"------"),"------")</f>
        <v>------</v>
      </c>
      <c r="D72" s="174">
        <f>O66</f>
        <v>0</v>
      </c>
      <c r="E72" s="174" t="str">
        <f>N66</f>
        <v>:</v>
      </c>
      <c r="F72" s="176">
        <f>M66</f>
        <v>0</v>
      </c>
      <c r="G72" s="193">
        <f>O68</f>
        <v>0</v>
      </c>
      <c r="H72" s="174" t="str">
        <f>N68</f>
        <v>:</v>
      </c>
      <c r="I72" s="176">
        <f>M68</f>
        <v>0</v>
      </c>
      <c r="J72" s="193">
        <f>O70</f>
        <v>0</v>
      </c>
      <c r="K72" s="174" t="str">
        <f>N70</f>
        <v>:</v>
      </c>
      <c r="L72" s="176">
        <f>M70</f>
        <v>0</v>
      </c>
      <c r="M72" s="182"/>
      <c r="N72" s="183"/>
      <c r="O72" s="184"/>
      <c r="P72" s="188">
        <f>D72+G72+J72</f>
        <v>0</v>
      </c>
      <c r="Q72" s="174" t="s">
        <v>6</v>
      </c>
      <c r="R72" s="176">
        <f>F72+I72+L72</f>
        <v>0</v>
      </c>
      <c r="S72" s="178">
        <f>IF(D72&gt;F72,2,IF(AND(D72&lt;F72,E72=":"),1,0))+IF(G72&gt;I72,2,IF(AND(G72&lt;I72,H72=":"),1,0))+IF(J72&gt;L72,2,IF(AND(J72&lt;L72,K72=":"),1,0))</f>
        <v>0</v>
      </c>
      <c r="T72" s="180"/>
    </row>
    <row r="73" spans="1:37" ht="13.5" thickBot="1" x14ac:dyDescent="0.25">
      <c r="A73" s="172"/>
      <c r="B73" s="192"/>
      <c r="C73" s="38" t="str">
        <f>IF(A72&gt;0,IF(VLOOKUP(A72,seznam!$A$4:$C$131,2)&gt;0,VLOOKUP(A72,seznam!$A$4:$C$131,2),"------"),"------")</f>
        <v>------</v>
      </c>
      <c r="D73" s="175"/>
      <c r="E73" s="175"/>
      <c r="F73" s="177"/>
      <c r="G73" s="194"/>
      <c r="H73" s="175"/>
      <c r="I73" s="177"/>
      <c r="J73" s="194"/>
      <c r="K73" s="175"/>
      <c r="L73" s="177"/>
      <c r="M73" s="185"/>
      <c r="N73" s="186"/>
      <c r="O73" s="187"/>
      <c r="P73" s="189"/>
      <c r="Q73" s="175"/>
      <c r="R73" s="177"/>
      <c r="S73" s="179"/>
      <c r="T73" s="181"/>
    </row>
    <row r="74" spans="1:37" ht="13.5" thickBot="1" x14ac:dyDescent="0.25"/>
    <row r="75" spans="1:37" ht="13.5" thickBot="1" x14ac:dyDescent="0.25">
      <c r="A75" s="86" t="s">
        <v>2</v>
      </c>
      <c r="B75" s="223" t="s">
        <v>57</v>
      </c>
      <c r="C75" s="224"/>
      <c r="D75" s="218">
        <v>1</v>
      </c>
      <c r="E75" s="226"/>
      <c r="F75" s="228"/>
      <c r="G75" s="225">
        <v>2</v>
      </c>
      <c r="H75" s="226"/>
      <c r="I75" s="228"/>
      <c r="J75" s="225">
        <v>3</v>
      </c>
      <c r="K75" s="226"/>
      <c r="L75" s="228"/>
      <c r="M75" s="225">
        <v>4</v>
      </c>
      <c r="N75" s="226"/>
      <c r="O75" s="227"/>
      <c r="P75" s="218" t="s">
        <v>3</v>
      </c>
      <c r="Q75" s="219"/>
      <c r="R75" s="220"/>
      <c r="S75" s="5" t="s">
        <v>4</v>
      </c>
      <c r="T75" s="4" t="s">
        <v>5</v>
      </c>
    </row>
    <row r="76" spans="1:37" x14ac:dyDescent="0.2">
      <c r="A76" s="173"/>
      <c r="B76" s="210">
        <v>1</v>
      </c>
      <c r="C76" s="39" t="str">
        <f>IF(A76&gt;0,IF(VLOOKUP(A76,seznam!$A$4:$C$131,3)&gt;0,VLOOKUP(A76,seznam!$A$4:$C$131,3),"------"),"------")</f>
        <v>------</v>
      </c>
      <c r="D76" s="211"/>
      <c r="E76" s="212"/>
      <c r="F76" s="213"/>
      <c r="G76" s="214">
        <f>AE79</f>
        <v>0</v>
      </c>
      <c r="H76" s="215" t="str">
        <f>AF79</f>
        <v>:</v>
      </c>
      <c r="I76" s="222">
        <f>AG79</f>
        <v>0</v>
      </c>
      <c r="J76" s="214">
        <f>AG81</f>
        <v>0</v>
      </c>
      <c r="K76" s="215" t="str">
        <f>AF81</f>
        <v>:</v>
      </c>
      <c r="L76" s="222">
        <f>AE81</f>
        <v>0</v>
      </c>
      <c r="M76" s="214">
        <f>AE76</f>
        <v>0</v>
      </c>
      <c r="N76" s="215" t="str">
        <f>AF76</f>
        <v>:</v>
      </c>
      <c r="O76" s="229">
        <f>AG76</f>
        <v>0</v>
      </c>
      <c r="P76" s="207">
        <f>G76+J76+M76</f>
        <v>0</v>
      </c>
      <c r="Q76" s="215" t="s">
        <v>6</v>
      </c>
      <c r="R76" s="222">
        <f>I76+L76+O76</f>
        <v>0</v>
      </c>
      <c r="S76" s="216">
        <f>IF(G76&gt;I76,2,IF(AND(G76&lt;I76,H76=":"),1,0))+IF(J76&gt;L76,2,IF(AND(J76&lt;L76,K76=":"),1,0))+IF(M76&gt;O76,2,IF(AND(M76&lt;O76,N76=":"),1,0))</f>
        <v>0</v>
      </c>
      <c r="T76" s="209"/>
      <c r="V76" s="6">
        <v>1</v>
      </c>
      <c r="W76" s="10" t="str">
        <f>C77</f>
        <v>------</v>
      </c>
      <c r="X76" s="16" t="s">
        <v>7</v>
      </c>
      <c r="Y76" s="13" t="str">
        <f>C83</f>
        <v>------</v>
      </c>
      <c r="Z76" s="42"/>
      <c r="AA76" s="43"/>
      <c r="AB76" s="43"/>
      <c r="AC76" s="43"/>
      <c r="AD76" s="47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6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>
        <f>A76</f>
        <v>0</v>
      </c>
      <c r="AK76">
        <f>A82</f>
        <v>0</v>
      </c>
    </row>
    <row r="77" spans="1:37" x14ac:dyDescent="0.2">
      <c r="A77" s="171"/>
      <c r="B77" s="206"/>
      <c r="C77" s="85" t="str">
        <f>IF(A76&gt;0,IF(VLOOKUP(A76,seznam!$A$4:$C$131,2)&gt;0,VLOOKUP(A76,seznam!$A$4:$C$131,2),"------"),"------")</f>
        <v>------</v>
      </c>
      <c r="D77" s="200"/>
      <c r="E77" s="200"/>
      <c r="F77" s="201"/>
      <c r="G77" s="202"/>
      <c r="H77" s="203"/>
      <c r="I77" s="196"/>
      <c r="J77" s="202"/>
      <c r="K77" s="203"/>
      <c r="L77" s="196"/>
      <c r="M77" s="202"/>
      <c r="N77" s="203"/>
      <c r="O77" s="205"/>
      <c r="P77" s="195"/>
      <c r="Q77" s="203"/>
      <c r="R77" s="196"/>
      <c r="S77" s="197"/>
      <c r="T77" s="190"/>
      <c r="V77" s="7">
        <v>2</v>
      </c>
      <c r="W77" s="11" t="str">
        <f>C79</f>
        <v>------</v>
      </c>
      <c r="X77" s="17" t="s">
        <v>7</v>
      </c>
      <c r="Y77" s="14" t="str">
        <f>C81</f>
        <v>------</v>
      </c>
      <c r="Z77" s="44"/>
      <c r="AA77" s="41"/>
      <c r="AB77" s="41"/>
      <c r="AC77" s="41"/>
      <c r="AD77" s="48"/>
      <c r="AE77" s="25">
        <f t="shared" si="14"/>
        <v>0</v>
      </c>
      <c r="AF77" s="26" t="s">
        <v>6</v>
      </c>
      <c r="AG77" s="27">
        <f t="shared" si="15"/>
        <v>0</v>
      </c>
      <c r="AJ77">
        <f>A78</f>
        <v>0</v>
      </c>
      <c r="AK77">
        <f>A80</f>
        <v>0</v>
      </c>
    </row>
    <row r="78" spans="1:37" x14ac:dyDescent="0.2">
      <c r="A78" s="171"/>
      <c r="B78" s="191">
        <v>2</v>
      </c>
      <c r="C78" s="40" t="str">
        <f>IF(A78&gt;0,IF(VLOOKUP(A78,seznam!$A$4:$C$131,3)&gt;0,VLOOKUP(A78,seznam!$A$4:$C$131,3),"------"),"------")</f>
        <v>------</v>
      </c>
      <c r="D78" s="174">
        <f>I76</f>
        <v>0</v>
      </c>
      <c r="E78" s="174" t="str">
        <f>H76</f>
        <v>:</v>
      </c>
      <c r="F78" s="176">
        <f>G76</f>
        <v>0</v>
      </c>
      <c r="G78" s="182"/>
      <c r="H78" s="183"/>
      <c r="I78" s="198"/>
      <c r="J78" s="193">
        <f>AE77</f>
        <v>0</v>
      </c>
      <c r="K78" s="174" t="str">
        <f>AF77</f>
        <v>:</v>
      </c>
      <c r="L78" s="176">
        <f>AG77</f>
        <v>0</v>
      </c>
      <c r="M78" s="193">
        <f>AE80</f>
        <v>0</v>
      </c>
      <c r="N78" s="174" t="str">
        <f>AF80</f>
        <v>:</v>
      </c>
      <c r="O78" s="204">
        <f>AG80</f>
        <v>0</v>
      </c>
      <c r="P78" s="188">
        <f>D78+J78+M78</f>
        <v>0</v>
      </c>
      <c r="Q78" s="174" t="s">
        <v>6</v>
      </c>
      <c r="R78" s="176">
        <f>F78+L78+O78</f>
        <v>0</v>
      </c>
      <c r="S78" s="178">
        <f>IF(D78&gt;F78,2,IF(AND(D78&lt;F78,E78=":"),1,0))+IF(J78&gt;L78,2,IF(AND(J78&lt;L78,K78=":"),1,0))+IF(M78&gt;O78,2,IF(AND(M78&lt;O78,N78=":"),1,0))</f>
        <v>0</v>
      </c>
      <c r="T78" s="180"/>
      <c r="V78" s="7">
        <v>3</v>
      </c>
      <c r="W78" s="11" t="str">
        <f>C83</f>
        <v>------</v>
      </c>
      <c r="X78" s="18" t="s">
        <v>7</v>
      </c>
      <c r="Y78" s="14" t="str">
        <f>C81</f>
        <v>------</v>
      </c>
      <c r="Z78" s="44"/>
      <c r="AA78" s="41"/>
      <c r="AB78" s="41"/>
      <c r="AC78" s="41"/>
      <c r="AD78" s="48"/>
      <c r="AE78" s="25">
        <f t="shared" si="14"/>
        <v>0</v>
      </c>
      <c r="AF78" s="26" t="s">
        <v>6</v>
      </c>
      <c r="AG78" s="27">
        <f t="shared" si="15"/>
        <v>0</v>
      </c>
      <c r="AJ78">
        <f>A82</f>
        <v>0</v>
      </c>
      <c r="AK78">
        <f>A80</f>
        <v>0</v>
      </c>
    </row>
    <row r="79" spans="1:37" x14ac:dyDescent="0.2">
      <c r="A79" s="171"/>
      <c r="B79" s="206"/>
      <c r="C79" s="37" t="str">
        <f>IF(A78&gt;0,IF(VLOOKUP(A78,seznam!$A$4:$C$131,2)&gt;0,VLOOKUP(A78,seznam!$A$4:$C$131,2),"------"),"------")</f>
        <v>------</v>
      </c>
      <c r="D79" s="203"/>
      <c r="E79" s="203"/>
      <c r="F79" s="196"/>
      <c r="G79" s="199"/>
      <c r="H79" s="200"/>
      <c r="I79" s="201"/>
      <c r="J79" s="202"/>
      <c r="K79" s="203"/>
      <c r="L79" s="196"/>
      <c r="M79" s="202"/>
      <c r="N79" s="203"/>
      <c r="O79" s="205"/>
      <c r="P79" s="221"/>
      <c r="Q79" s="217"/>
      <c r="R79" s="208"/>
      <c r="S79" s="197"/>
      <c r="T79" s="190"/>
      <c r="V79" s="7">
        <v>4</v>
      </c>
      <c r="W79" s="11" t="str">
        <f>C77</f>
        <v>------</v>
      </c>
      <c r="X79" s="17" t="s">
        <v>7</v>
      </c>
      <c r="Y79" s="14" t="str">
        <f>C79</f>
        <v>------</v>
      </c>
      <c r="Z79" s="44"/>
      <c r="AA79" s="41"/>
      <c r="AB79" s="41"/>
      <c r="AC79" s="41"/>
      <c r="AD79" s="48"/>
      <c r="AE79" s="25">
        <f t="shared" si="14"/>
        <v>0</v>
      </c>
      <c r="AF79" s="26" t="s">
        <v>6</v>
      </c>
      <c r="AG79" s="27">
        <f t="shared" si="15"/>
        <v>0</v>
      </c>
      <c r="AJ79">
        <f>A76</f>
        <v>0</v>
      </c>
      <c r="AK79">
        <f>A78</f>
        <v>0</v>
      </c>
    </row>
    <row r="80" spans="1:37" x14ac:dyDescent="0.2">
      <c r="A80" s="171"/>
      <c r="B80" s="191">
        <v>3</v>
      </c>
      <c r="C80" s="40" t="str">
        <f>IF(A80&gt;0,IF(VLOOKUP(A80,seznam!$A$4:$C$131,3)&gt;0,VLOOKUP(A80,seznam!$A$4:$C$131,3),"------"),"------")</f>
        <v>------</v>
      </c>
      <c r="D80" s="174">
        <f>L76</f>
        <v>0</v>
      </c>
      <c r="E80" s="174" t="str">
        <f>K76</f>
        <v>:</v>
      </c>
      <c r="F80" s="176">
        <f>J76</f>
        <v>0</v>
      </c>
      <c r="G80" s="193">
        <f>L78</f>
        <v>0</v>
      </c>
      <c r="H80" s="174" t="str">
        <f>K78</f>
        <v>:</v>
      </c>
      <c r="I80" s="176">
        <f>J78</f>
        <v>0</v>
      </c>
      <c r="J80" s="182"/>
      <c r="K80" s="183"/>
      <c r="L80" s="198"/>
      <c r="M80" s="193">
        <f>AG78</f>
        <v>0</v>
      </c>
      <c r="N80" s="174" t="str">
        <f>AF78</f>
        <v>:</v>
      </c>
      <c r="O80" s="204">
        <f>AE78</f>
        <v>0</v>
      </c>
      <c r="P80" s="188">
        <f>D80+G80+M80</f>
        <v>0</v>
      </c>
      <c r="Q80" s="174" t="s">
        <v>6</v>
      </c>
      <c r="R80" s="176">
        <f>F80+I80+O80</f>
        <v>0</v>
      </c>
      <c r="S80" s="178">
        <f>IF(D80&gt;F80,2,IF(AND(D80&lt;F80,E80=":"),1,0))+IF(G80&gt;I80,2,IF(AND(G80&lt;I80,H80=":"),1,0))+IF(M80&gt;O80,2,IF(AND(M80&lt;O80,N80=":"),1,0))</f>
        <v>0</v>
      </c>
      <c r="T80" s="180"/>
      <c r="V80" s="7">
        <v>5</v>
      </c>
      <c r="W80" s="11" t="str">
        <f>C79</f>
        <v>------</v>
      </c>
      <c r="X80" s="17" t="s">
        <v>7</v>
      </c>
      <c r="Y80" s="14" t="str">
        <f>C83</f>
        <v>------</v>
      </c>
      <c r="Z80" s="44"/>
      <c r="AA80" s="41"/>
      <c r="AB80" s="41"/>
      <c r="AC80" s="41"/>
      <c r="AD80" s="48"/>
      <c r="AE80" s="25">
        <f t="shared" si="14"/>
        <v>0</v>
      </c>
      <c r="AF80" s="26" t="s">
        <v>6</v>
      </c>
      <c r="AG80" s="27">
        <f t="shared" si="15"/>
        <v>0</v>
      </c>
      <c r="AJ80">
        <f>A78</f>
        <v>0</v>
      </c>
      <c r="AK80">
        <f>A82</f>
        <v>0</v>
      </c>
    </row>
    <row r="81" spans="1:37" ht="13.5" thickBot="1" x14ac:dyDescent="0.25">
      <c r="A81" s="171"/>
      <c r="B81" s="206"/>
      <c r="C81" s="37" t="str">
        <f>IF(A80&gt;0,IF(VLOOKUP(A80,seznam!$A$4:$C$131,2)&gt;0,VLOOKUP(A80,seznam!$A$4:$C$131,2),"------"),"------")</f>
        <v>------</v>
      </c>
      <c r="D81" s="203"/>
      <c r="E81" s="203"/>
      <c r="F81" s="196"/>
      <c r="G81" s="202"/>
      <c r="H81" s="203"/>
      <c r="I81" s="196"/>
      <c r="J81" s="199"/>
      <c r="K81" s="200"/>
      <c r="L81" s="201"/>
      <c r="M81" s="202"/>
      <c r="N81" s="203"/>
      <c r="O81" s="205"/>
      <c r="P81" s="195"/>
      <c r="Q81" s="203"/>
      <c r="R81" s="196"/>
      <c r="S81" s="197"/>
      <c r="T81" s="190"/>
      <c r="V81" s="8">
        <v>6</v>
      </c>
      <c r="W81" s="12" t="str">
        <f>C81</f>
        <v>------</v>
      </c>
      <c r="X81" s="19" t="s">
        <v>7</v>
      </c>
      <c r="Y81" s="15" t="str">
        <f>C77</f>
        <v>------</v>
      </c>
      <c r="Z81" s="45"/>
      <c r="AA81" s="46"/>
      <c r="AB81" s="46"/>
      <c r="AC81" s="46"/>
      <c r="AD81" s="49"/>
      <c r="AE81" s="28">
        <f t="shared" si="14"/>
        <v>0</v>
      </c>
      <c r="AF81" s="29" t="s">
        <v>6</v>
      </c>
      <c r="AG81" s="30">
        <f t="shared" si="15"/>
        <v>0</v>
      </c>
      <c r="AJ81">
        <f>A80</f>
        <v>0</v>
      </c>
      <c r="AK81">
        <f>A76</f>
        <v>0</v>
      </c>
    </row>
    <row r="82" spans="1:37" x14ac:dyDescent="0.2">
      <c r="A82" s="171"/>
      <c r="B82" s="191">
        <v>4</v>
      </c>
      <c r="C82" s="40" t="str">
        <f>IF(A82&gt;0,IF(VLOOKUP(A82,seznam!$A$4:$C$131,3)&gt;0,VLOOKUP(A82,seznam!$A$4:$C$131,3),"------"),"------")</f>
        <v>------</v>
      </c>
      <c r="D82" s="174">
        <f>O76</f>
        <v>0</v>
      </c>
      <c r="E82" s="174" t="str">
        <f>N76</f>
        <v>:</v>
      </c>
      <c r="F82" s="176">
        <f>M76</f>
        <v>0</v>
      </c>
      <c r="G82" s="193">
        <f>O78</f>
        <v>0</v>
      </c>
      <c r="H82" s="174" t="str">
        <f>N78</f>
        <v>:</v>
      </c>
      <c r="I82" s="176">
        <f>M78</f>
        <v>0</v>
      </c>
      <c r="J82" s="193">
        <f>O80</f>
        <v>0</v>
      </c>
      <c r="K82" s="174" t="str">
        <f>N80</f>
        <v>:</v>
      </c>
      <c r="L82" s="176">
        <f>M80</f>
        <v>0</v>
      </c>
      <c r="M82" s="182"/>
      <c r="N82" s="183"/>
      <c r="O82" s="184"/>
      <c r="P82" s="188">
        <f>D82+G82+J82</f>
        <v>0</v>
      </c>
      <c r="Q82" s="174" t="s">
        <v>6</v>
      </c>
      <c r="R82" s="176">
        <f>F82+I82+L82</f>
        <v>0</v>
      </c>
      <c r="S82" s="178">
        <f>IF(D82&gt;F82,2,IF(AND(D82&lt;F82,E82=":"),1,0))+IF(G82&gt;I82,2,IF(AND(G82&lt;I82,H82=":"),1,0))+IF(J82&gt;L82,2,IF(AND(J82&lt;L82,K82=":"),1,0))</f>
        <v>0</v>
      </c>
      <c r="T82" s="180"/>
    </row>
    <row r="83" spans="1:37" ht="13.5" thickBot="1" x14ac:dyDescent="0.25">
      <c r="A83" s="172"/>
      <c r="B83" s="192"/>
      <c r="C83" s="38" t="str">
        <f>IF(A82&gt;0,IF(VLOOKUP(A82,seznam!$A$4:$C$131,2)&gt;0,VLOOKUP(A82,seznam!$A$4:$C$131,2),"------"),"------")</f>
        <v>------</v>
      </c>
      <c r="D83" s="175"/>
      <c r="E83" s="175"/>
      <c r="F83" s="177"/>
      <c r="G83" s="194"/>
      <c r="H83" s="175"/>
      <c r="I83" s="177"/>
      <c r="J83" s="194"/>
      <c r="K83" s="175"/>
      <c r="L83" s="177"/>
      <c r="M83" s="185"/>
      <c r="N83" s="186"/>
      <c r="O83" s="187"/>
      <c r="P83" s="189"/>
      <c r="Q83" s="175"/>
      <c r="R83" s="177"/>
      <c r="S83" s="179"/>
      <c r="T83" s="181"/>
    </row>
    <row r="85" spans="1:37" ht="39.950000000000003" customHeight="1" x14ac:dyDescent="0.2">
      <c r="B85" s="230" t="str">
        <f>B1</f>
        <v>BTM U11 Lednice 21.9.2024</v>
      </c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</row>
    <row r="86" spans="1:37" ht="13.5" thickBot="1" x14ac:dyDescent="0.25"/>
    <row r="87" spans="1:37" ht="13.5" thickBot="1" x14ac:dyDescent="0.25">
      <c r="A87" s="86" t="s">
        <v>2</v>
      </c>
      <c r="B87" s="223" t="s">
        <v>56</v>
      </c>
      <c r="C87" s="224"/>
      <c r="D87" s="218">
        <v>1</v>
      </c>
      <c r="E87" s="226"/>
      <c r="F87" s="228"/>
      <c r="G87" s="225">
        <v>2</v>
      </c>
      <c r="H87" s="226"/>
      <c r="I87" s="228"/>
      <c r="J87" s="225">
        <v>3</v>
      </c>
      <c r="K87" s="226"/>
      <c r="L87" s="228"/>
      <c r="M87" s="225">
        <v>4</v>
      </c>
      <c r="N87" s="226"/>
      <c r="O87" s="227"/>
      <c r="P87" s="218" t="s">
        <v>3</v>
      </c>
      <c r="Q87" s="219"/>
      <c r="R87" s="220"/>
      <c r="S87" s="5" t="s">
        <v>4</v>
      </c>
      <c r="T87" s="4" t="s">
        <v>5</v>
      </c>
    </row>
    <row r="88" spans="1:37" x14ac:dyDescent="0.2">
      <c r="A88" s="173">
        <v>25</v>
      </c>
      <c r="B88" s="210">
        <v>1</v>
      </c>
      <c r="C88" s="39" t="str">
        <f>IF(A88&gt;0,IF(VLOOKUP(A88,seznam!$A$4:$C$131,3)&gt;0,VLOOKUP(A88,seznam!$A$4:$C$131,3),"------"),"------")</f>
        <v>KST FOSFA LVA</v>
      </c>
      <c r="D88" s="211"/>
      <c r="E88" s="212"/>
      <c r="F88" s="213"/>
      <c r="G88" s="214">
        <f>AE91</f>
        <v>0</v>
      </c>
      <c r="H88" s="215" t="str">
        <f>AF91</f>
        <v>:</v>
      </c>
      <c r="I88" s="222">
        <f>AG91</f>
        <v>3</v>
      </c>
      <c r="J88" s="214">
        <f>AG93</f>
        <v>3</v>
      </c>
      <c r="K88" s="215" t="str">
        <f>AF93</f>
        <v>:</v>
      </c>
      <c r="L88" s="222">
        <f>AE93</f>
        <v>0</v>
      </c>
      <c r="M88" s="214">
        <f>AE88</f>
        <v>0</v>
      </c>
      <c r="N88" s="215" t="str">
        <f>AF88</f>
        <v>:</v>
      </c>
      <c r="O88" s="229">
        <f>AG88</f>
        <v>3</v>
      </c>
      <c r="P88" s="207">
        <f>G88+J88+M88</f>
        <v>3</v>
      </c>
      <c r="Q88" s="215" t="s">
        <v>6</v>
      </c>
      <c r="R88" s="222">
        <f>I88+L88+O88</f>
        <v>6</v>
      </c>
      <c r="S88" s="216">
        <f>IF(G88&gt;I88,2,IF(AND(G88&lt;I88,H88=":"),1,0))+IF(J88&gt;L88,2,IF(AND(J88&lt;L88,K88=":"),1,0))+IF(M88&gt;O88,2,IF(AND(M88&lt;O88,N88=":"),1,0))</f>
        <v>4</v>
      </c>
      <c r="T88" s="209" t="s">
        <v>158</v>
      </c>
      <c r="V88" s="6">
        <v>1</v>
      </c>
      <c r="W88" s="10" t="str">
        <f>C89</f>
        <v>Kurka Matěj</v>
      </c>
      <c r="X88" s="16" t="s">
        <v>7</v>
      </c>
      <c r="Y88" s="13" t="str">
        <f>C95</f>
        <v>Řezníček Filip</v>
      </c>
      <c r="Z88" s="42" t="s">
        <v>138</v>
      </c>
      <c r="AA88" s="43" t="s">
        <v>139</v>
      </c>
      <c r="AB88" s="43" t="s">
        <v>140</v>
      </c>
      <c r="AC88" s="43"/>
      <c r="AD88" s="47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6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3</v>
      </c>
      <c r="AJ88">
        <f>A88</f>
        <v>25</v>
      </c>
      <c r="AK88">
        <f>A94</f>
        <v>37</v>
      </c>
    </row>
    <row r="89" spans="1:37" x14ac:dyDescent="0.2">
      <c r="A89" s="171"/>
      <c r="B89" s="206"/>
      <c r="C89" s="85" t="str">
        <f>IF(A88&gt;0,IF(VLOOKUP(A88,seznam!$A$4:$C$131,2)&gt;0,VLOOKUP(A88,seznam!$A$4:$C$131,2),"------"),"------")</f>
        <v>Kurka Matěj</v>
      </c>
      <c r="D89" s="200"/>
      <c r="E89" s="200"/>
      <c r="F89" s="201"/>
      <c r="G89" s="202"/>
      <c r="H89" s="203"/>
      <c r="I89" s="196"/>
      <c r="J89" s="202"/>
      <c r="K89" s="203"/>
      <c r="L89" s="196"/>
      <c r="M89" s="202"/>
      <c r="N89" s="203"/>
      <c r="O89" s="205"/>
      <c r="P89" s="195"/>
      <c r="Q89" s="203"/>
      <c r="R89" s="196"/>
      <c r="S89" s="197"/>
      <c r="T89" s="190"/>
      <c r="V89" s="7">
        <v>2</v>
      </c>
      <c r="W89" s="11" t="str">
        <f>C91</f>
        <v>Hasoňová Jana</v>
      </c>
      <c r="X89" s="17" t="s">
        <v>7</v>
      </c>
      <c r="Y89" s="14" t="str">
        <f>C93</f>
        <v>Adamová Adéla</v>
      </c>
      <c r="Z89" s="44" t="s">
        <v>23</v>
      </c>
      <c r="AA89" s="41" t="s">
        <v>13</v>
      </c>
      <c r="AB89" s="41" t="s">
        <v>145</v>
      </c>
      <c r="AC89" s="41"/>
      <c r="AD89" s="48"/>
      <c r="AE89" s="25">
        <f t="shared" si="16"/>
        <v>3</v>
      </c>
      <c r="AF89" s="26" t="s">
        <v>6</v>
      </c>
      <c r="AG89" s="27">
        <f t="shared" si="17"/>
        <v>0</v>
      </c>
      <c r="AJ89">
        <f>A90</f>
        <v>33</v>
      </c>
      <c r="AK89">
        <f>A92</f>
        <v>30</v>
      </c>
    </row>
    <row r="90" spans="1:37" x14ac:dyDescent="0.2">
      <c r="A90" s="171">
        <v>33</v>
      </c>
      <c r="B90" s="191">
        <v>2</v>
      </c>
      <c r="C90" s="40" t="str">
        <f>IF(A90&gt;0,IF(VLOOKUP(A90,seznam!$A$4:$C$131,3)&gt;0,VLOOKUP(A90,seznam!$A$4:$C$131,3),"------"),"------")</f>
        <v>SKST Hodonín</v>
      </c>
      <c r="D90" s="174">
        <f>I88</f>
        <v>3</v>
      </c>
      <c r="E90" s="174" t="str">
        <f>H88</f>
        <v>:</v>
      </c>
      <c r="F90" s="176">
        <f>G88</f>
        <v>0</v>
      </c>
      <c r="G90" s="182"/>
      <c r="H90" s="183"/>
      <c r="I90" s="198"/>
      <c r="J90" s="193">
        <f>AE89</f>
        <v>3</v>
      </c>
      <c r="K90" s="174" t="str">
        <f>AF89</f>
        <v>:</v>
      </c>
      <c r="L90" s="176">
        <f>AG89</f>
        <v>0</v>
      </c>
      <c r="M90" s="193">
        <f>AE92</f>
        <v>0</v>
      </c>
      <c r="N90" s="174" t="str">
        <f>AF92</f>
        <v>:</v>
      </c>
      <c r="O90" s="204">
        <f>AG92</f>
        <v>3</v>
      </c>
      <c r="P90" s="188">
        <f>D90+J90+M90</f>
        <v>6</v>
      </c>
      <c r="Q90" s="174" t="s">
        <v>6</v>
      </c>
      <c r="R90" s="176">
        <f>F90+L90+O90</f>
        <v>3</v>
      </c>
      <c r="S90" s="178">
        <f>IF(D90&gt;F90,2,IF(AND(D90&lt;F90,E90=":"),1,0))+IF(J90&gt;L90,2,IF(AND(J90&lt;L90,K90=":"),1,0))+IF(M90&gt;O90,2,IF(AND(M90&lt;O90,N90=":"),1,0))</f>
        <v>5</v>
      </c>
      <c r="T90" s="180" t="s">
        <v>159</v>
      </c>
      <c r="V90" s="7">
        <v>3</v>
      </c>
      <c r="W90" s="11" t="str">
        <f>C95</f>
        <v>Řezníček Filip</v>
      </c>
      <c r="X90" s="18" t="s">
        <v>7</v>
      </c>
      <c r="Y90" s="14" t="str">
        <f>C93</f>
        <v>Adamová Adéla</v>
      </c>
      <c r="Z90" s="44" t="s">
        <v>21</v>
      </c>
      <c r="AA90" s="41" t="s">
        <v>21</v>
      </c>
      <c r="AB90" s="41" t="s">
        <v>22</v>
      </c>
      <c r="AC90" s="41"/>
      <c r="AD90" s="48"/>
      <c r="AE90" s="25">
        <f t="shared" si="16"/>
        <v>3</v>
      </c>
      <c r="AF90" s="26" t="s">
        <v>6</v>
      </c>
      <c r="AG90" s="27">
        <f t="shared" si="17"/>
        <v>0</v>
      </c>
      <c r="AJ90">
        <f>A94</f>
        <v>37</v>
      </c>
      <c r="AK90">
        <f>A92</f>
        <v>30</v>
      </c>
    </row>
    <row r="91" spans="1:37" x14ac:dyDescent="0.2">
      <c r="A91" s="171"/>
      <c r="B91" s="206"/>
      <c r="C91" s="37" t="str">
        <f>IF(A90&gt;0,IF(VLOOKUP(A90,seznam!$A$4:$C$131,2)&gt;0,VLOOKUP(A90,seznam!$A$4:$C$131,2),"------"),"------")</f>
        <v>Hasoňová Jana</v>
      </c>
      <c r="D91" s="203"/>
      <c r="E91" s="203"/>
      <c r="F91" s="196"/>
      <c r="G91" s="199"/>
      <c r="H91" s="200"/>
      <c r="I91" s="201"/>
      <c r="J91" s="202"/>
      <c r="K91" s="203"/>
      <c r="L91" s="196"/>
      <c r="M91" s="202"/>
      <c r="N91" s="203"/>
      <c r="O91" s="205"/>
      <c r="P91" s="221"/>
      <c r="Q91" s="217"/>
      <c r="R91" s="208"/>
      <c r="S91" s="197"/>
      <c r="T91" s="190"/>
      <c r="V91" s="7">
        <v>4</v>
      </c>
      <c r="W91" s="11" t="str">
        <f>C89</f>
        <v>Kurka Matěj</v>
      </c>
      <c r="X91" s="17" t="s">
        <v>7</v>
      </c>
      <c r="Y91" s="14" t="str">
        <f>C91</f>
        <v>Hasoňová Jana</v>
      </c>
      <c r="Z91" s="44" t="s">
        <v>154</v>
      </c>
      <c r="AA91" s="41" t="s">
        <v>149</v>
      </c>
      <c r="AB91" s="41" t="s">
        <v>144</v>
      </c>
      <c r="AC91" s="41"/>
      <c r="AD91" s="48"/>
      <c r="AE91" s="25">
        <f t="shared" si="16"/>
        <v>0</v>
      </c>
      <c r="AF91" s="26" t="s">
        <v>6</v>
      </c>
      <c r="AG91" s="27">
        <f t="shared" si="17"/>
        <v>3</v>
      </c>
      <c r="AJ91">
        <f>A88</f>
        <v>25</v>
      </c>
      <c r="AK91">
        <f>A90</f>
        <v>33</v>
      </c>
    </row>
    <row r="92" spans="1:37" x14ac:dyDescent="0.2">
      <c r="A92" s="171">
        <v>30</v>
      </c>
      <c r="B92" s="191">
        <v>3</v>
      </c>
      <c r="C92" s="40" t="str">
        <f>IF(A92&gt;0,IF(VLOOKUP(A92,seznam!$A$4:$C$131,3)&gt;0,VLOOKUP(A92,seznam!$A$4:$C$131,3),"------"),"------")</f>
        <v>Sokol Znojmo-Orel Únanov</v>
      </c>
      <c r="D92" s="174">
        <f>L88</f>
        <v>0</v>
      </c>
      <c r="E92" s="174" t="str">
        <f>K88</f>
        <v>:</v>
      </c>
      <c r="F92" s="176">
        <f>J88</f>
        <v>3</v>
      </c>
      <c r="G92" s="193">
        <f>L90</f>
        <v>0</v>
      </c>
      <c r="H92" s="174" t="str">
        <f>K90</f>
        <v>:</v>
      </c>
      <c r="I92" s="176">
        <f>J90</f>
        <v>3</v>
      </c>
      <c r="J92" s="182"/>
      <c r="K92" s="183"/>
      <c r="L92" s="198"/>
      <c r="M92" s="193">
        <f>AG90</f>
        <v>0</v>
      </c>
      <c r="N92" s="174" t="str">
        <f>AF90</f>
        <v>:</v>
      </c>
      <c r="O92" s="204">
        <f>AE90</f>
        <v>3</v>
      </c>
      <c r="P92" s="188">
        <f>D92+G92+M92</f>
        <v>0</v>
      </c>
      <c r="Q92" s="174" t="s">
        <v>6</v>
      </c>
      <c r="R92" s="176">
        <f>F92+I92+O92</f>
        <v>9</v>
      </c>
      <c r="S92" s="178">
        <f>IF(D92&gt;F92,2,IF(AND(D92&lt;F92,E92=":"),1,0))+IF(G92&gt;I92,2,IF(AND(G92&lt;I92,H92=":"),1,0))+IF(M92&gt;O92,2,IF(AND(M92&lt;O92,N92=":"),1,0))</f>
        <v>3</v>
      </c>
      <c r="T92" s="180" t="s">
        <v>156</v>
      </c>
      <c r="V92" s="7">
        <v>5</v>
      </c>
      <c r="W92" s="11" t="str">
        <f>C91</f>
        <v>Hasoňová Jana</v>
      </c>
      <c r="X92" s="17" t="s">
        <v>7</v>
      </c>
      <c r="Y92" s="14" t="str">
        <f>C95</f>
        <v>Řezníček Filip</v>
      </c>
      <c r="Z92" s="44" t="s">
        <v>143</v>
      </c>
      <c r="AA92" s="41" t="s">
        <v>144</v>
      </c>
      <c r="AB92" s="41" t="s">
        <v>144</v>
      </c>
      <c r="AC92" s="41"/>
      <c r="AD92" s="48"/>
      <c r="AE92" s="25">
        <f t="shared" si="16"/>
        <v>0</v>
      </c>
      <c r="AF92" s="26" t="s">
        <v>6</v>
      </c>
      <c r="AG92" s="27">
        <f t="shared" si="17"/>
        <v>3</v>
      </c>
      <c r="AJ92">
        <f>A90</f>
        <v>33</v>
      </c>
      <c r="AK92">
        <f>A94</f>
        <v>37</v>
      </c>
    </row>
    <row r="93" spans="1:37" ht="13.5" thickBot="1" x14ac:dyDescent="0.25">
      <c r="A93" s="171"/>
      <c r="B93" s="206"/>
      <c r="C93" s="37" t="str">
        <f>IF(A92&gt;0,IF(VLOOKUP(A92,seznam!$A$4:$C$131,2)&gt;0,VLOOKUP(A92,seznam!$A$4:$C$131,2),"------"),"------")</f>
        <v>Adamová Adéla</v>
      </c>
      <c r="D93" s="203"/>
      <c r="E93" s="203"/>
      <c r="F93" s="196"/>
      <c r="G93" s="202"/>
      <c r="H93" s="203"/>
      <c r="I93" s="196"/>
      <c r="J93" s="199"/>
      <c r="K93" s="200"/>
      <c r="L93" s="201"/>
      <c r="M93" s="202"/>
      <c r="N93" s="203"/>
      <c r="O93" s="205"/>
      <c r="P93" s="195"/>
      <c r="Q93" s="203"/>
      <c r="R93" s="196"/>
      <c r="S93" s="197"/>
      <c r="T93" s="190"/>
      <c r="V93" s="8">
        <v>6</v>
      </c>
      <c r="W93" s="12" t="str">
        <f>C93</f>
        <v>Adamová Adéla</v>
      </c>
      <c r="X93" s="19" t="s">
        <v>7</v>
      </c>
      <c r="Y93" s="15" t="str">
        <f>C89</f>
        <v>Kurka Matěj</v>
      </c>
      <c r="Z93" s="45" t="s">
        <v>139</v>
      </c>
      <c r="AA93" s="46" t="s">
        <v>140</v>
      </c>
      <c r="AB93" s="46" t="s">
        <v>142</v>
      </c>
      <c r="AC93" s="46"/>
      <c r="AD93" s="49"/>
      <c r="AE93" s="28">
        <f t="shared" si="16"/>
        <v>0</v>
      </c>
      <c r="AF93" s="29" t="s">
        <v>6</v>
      </c>
      <c r="AG93" s="30">
        <f t="shared" si="17"/>
        <v>3</v>
      </c>
      <c r="AJ93">
        <f>A92</f>
        <v>30</v>
      </c>
      <c r="AK93">
        <f>A88</f>
        <v>25</v>
      </c>
    </row>
    <row r="94" spans="1:37" x14ac:dyDescent="0.2">
      <c r="A94" s="171">
        <v>37</v>
      </c>
      <c r="B94" s="191">
        <v>4</v>
      </c>
      <c r="C94" s="40" t="str">
        <f>IF(A94&gt;0,IF(VLOOKUP(A94,seznam!$A$4:$C$131,3)&gt;0,VLOOKUP(A94,seznam!$A$4:$C$131,3),"------"),"------")</f>
        <v>SK Přerov</v>
      </c>
      <c r="D94" s="174">
        <f>O88</f>
        <v>3</v>
      </c>
      <c r="E94" s="174" t="str">
        <f>N88</f>
        <v>:</v>
      </c>
      <c r="F94" s="176">
        <f>M88</f>
        <v>0</v>
      </c>
      <c r="G94" s="193">
        <f>O90</f>
        <v>3</v>
      </c>
      <c r="H94" s="174" t="str">
        <f>N90</f>
        <v>:</v>
      </c>
      <c r="I94" s="176">
        <f>M90</f>
        <v>0</v>
      </c>
      <c r="J94" s="193">
        <f>O92</f>
        <v>3</v>
      </c>
      <c r="K94" s="174" t="str">
        <f>N92</f>
        <v>:</v>
      </c>
      <c r="L94" s="176">
        <f>M92</f>
        <v>0</v>
      </c>
      <c r="M94" s="182"/>
      <c r="N94" s="183"/>
      <c r="O94" s="184"/>
      <c r="P94" s="188">
        <f>D94+G94+J94</f>
        <v>9</v>
      </c>
      <c r="Q94" s="174" t="s">
        <v>6</v>
      </c>
      <c r="R94" s="176">
        <f>F94+I94+L94</f>
        <v>0</v>
      </c>
      <c r="S94" s="178">
        <f>IF(D94&gt;F94,2,IF(AND(D94&lt;F94,E94=":"),1,0))+IF(G94&gt;I94,2,IF(AND(G94&lt;I94,H94=":"),1,0))+IF(J94&gt;L94,2,IF(AND(J94&lt;L94,K94=":"),1,0))</f>
        <v>6</v>
      </c>
      <c r="T94" s="180" t="s">
        <v>155</v>
      </c>
    </row>
    <row r="95" spans="1:37" ht="13.5" thickBot="1" x14ac:dyDescent="0.25">
      <c r="A95" s="172"/>
      <c r="B95" s="192"/>
      <c r="C95" s="38" t="str">
        <f>IF(A94&gt;0,IF(VLOOKUP(A94,seznam!$A$4:$C$131,2)&gt;0,VLOOKUP(A94,seznam!$A$4:$C$131,2),"------"),"------")</f>
        <v>Řezníček Filip</v>
      </c>
      <c r="D95" s="175"/>
      <c r="E95" s="175"/>
      <c r="F95" s="177"/>
      <c r="G95" s="194"/>
      <c r="H95" s="175"/>
      <c r="I95" s="177"/>
      <c r="J95" s="194"/>
      <c r="K95" s="175"/>
      <c r="L95" s="177"/>
      <c r="M95" s="185"/>
      <c r="N95" s="186"/>
      <c r="O95" s="187"/>
      <c r="P95" s="189"/>
      <c r="Q95" s="175"/>
      <c r="R95" s="177"/>
      <c r="S95" s="179"/>
      <c r="T95" s="181"/>
    </row>
    <row r="96" spans="1:37" ht="13.5" thickBot="1" x14ac:dyDescent="0.25"/>
    <row r="97" spans="1:37" ht="13.5" thickBot="1" x14ac:dyDescent="0.25">
      <c r="A97" s="86" t="s">
        <v>2</v>
      </c>
      <c r="B97" s="223" t="s">
        <v>57</v>
      </c>
      <c r="C97" s="224"/>
      <c r="D97" s="218">
        <v>1</v>
      </c>
      <c r="E97" s="226"/>
      <c r="F97" s="228"/>
      <c r="G97" s="225">
        <v>2</v>
      </c>
      <c r="H97" s="226"/>
      <c r="I97" s="228"/>
      <c r="J97" s="225">
        <v>3</v>
      </c>
      <c r="K97" s="226"/>
      <c r="L97" s="228"/>
      <c r="M97" s="225">
        <v>4</v>
      </c>
      <c r="N97" s="226"/>
      <c r="O97" s="227"/>
      <c r="P97" s="218" t="s">
        <v>3</v>
      </c>
      <c r="Q97" s="219"/>
      <c r="R97" s="220"/>
      <c r="S97" s="5" t="s">
        <v>4</v>
      </c>
      <c r="T97" s="4" t="s">
        <v>5</v>
      </c>
    </row>
    <row r="98" spans="1:37" x14ac:dyDescent="0.2">
      <c r="A98" s="173">
        <v>26</v>
      </c>
      <c r="B98" s="210">
        <v>1</v>
      </c>
      <c r="C98" s="39" t="str">
        <f>IF(A98&gt;0,IF(VLOOKUP(A98,seznam!$A$4:$C$131,3)&gt;0,VLOOKUP(A98,seznam!$A$4:$C$131,3),"------"),"------")</f>
        <v>MSK Břeclav</v>
      </c>
      <c r="D98" s="211"/>
      <c r="E98" s="212"/>
      <c r="F98" s="213"/>
      <c r="G98" s="214">
        <f>AE101</f>
        <v>1</v>
      </c>
      <c r="H98" s="215" t="str">
        <f>AF101</f>
        <v>:</v>
      </c>
      <c r="I98" s="222">
        <f>AG101</f>
        <v>3</v>
      </c>
      <c r="J98" s="214">
        <f>AG103</f>
        <v>3</v>
      </c>
      <c r="K98" s="215" t="str">
        <f>AF103</f>
        <v>:</v>
      </c>
      <c r="L98" s="222">
        <f>AE103</f>
        <v>1</v>
      </c>
      <c r="M98" s="214">
        <f>AE98</f>
        <v>3</v>
      </c>
      <c r="N98" s="215" t="str">
        <f>AF98</f>
        <v>:</v>
      </c>
      <c r="O98" s="229">
        <f>AG98</f>
        <v>0</v>
      </c>
      <c r="P98" s="207">
        <f>G98+J98+M98</f>
        <v>7</v>
      </c>
      <c r="Q98" s="215" t="s">
        <v>6</v>
      </c>
      <c r="R98" s="222">
        <f>I98+L98+O98</f>
        <v>4</v>
      </c>
      <c r="S98" s="216">
        <f>IF(G98&gt;I98,2,IF(AND(G98&lt;I98,H98=":"),1,0))+IF(J98&gt;L98,2,IF(AND(J98&lt;L98,K98=":"),1,0))+IF(M98&gt;O98,2,IF(AND(M98&lt;O98,N98=":"),1,0))</f>
        <v>5</v>
      </c>
      <c r="T98" s="209" t="s">
        <v>160</v>
      </c>
      <c r="V98" s="6">
        <v>1</v>
      </c>
      <c r="W98" s="10" t="str">
        <f>C99</f>
        <v>Juráček Michal</v>
      </c>
      <c r="X98" s="16" t="s">
        <v>7</v>
      </c>
      <c r="Y98" s="13" t="str">
        <f>C105</f>
        <v>Stanek Peter</v>
      </c>
      <c r="Z98" s="42" t="s">
        <v>141</v>
      </c>
      <c r="AA98" s="43" t="s">
        <v>22</v>
      </c>
      <c r="AB98" s="43" t="s">
        <v>13</v>
      </c>
      <c r="AC98" s="43"/>
      <c r="AD98" s="47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6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>
        <f>A98</f>
        <v>26</v>
      </c>
      <c r="AK98">
        <f>A104</f>
        <v>39</v>
      </c>
    </row>
    <row r="99" spans="1:37" x14ac:dyDescent="0.2">
      <c r="A99" s="171"/>
      <c r="B99" s="206"/>
      <c r="C99" s="85" t="str">
        <f>IF(A98&gt;0,IF(VLOOKUP(A98,seznam!$A$4:$C$131,2)&gt;0,VLOOKUP(A98,seznam!$A$4:$C$131,2),"------"),"------")</f>
        <v>Juráček Michal</v>
      </c>
      <c r="D99" s="200"/>
      <c r="E99" s="200"/>
      <c r="F99" s="201"/>
      <c r="G99" s="202"/>
      <c r="H99" s="203"/>
      <c r="I99" s="196"/>
      <c r="J99" s="202"/>
      <c r="K99" s="203"/>
      <c r="L99" s="196"/>
      <c r="M99" s="202"/>
      <c r="N99" s="203"/>
      <c r="O99" s="205"/>
      <c r="P99" s="195"/>
      <c r="Q99" s="203"/>
      <c r="R99" s="196"/>
      <c r="S99" s="197"/>
      <c r="T99" s="190"/>
      <c r="V99" s="7">
        <v>2</v>
      </c>
      <c r="W99" s="11" t="str">
        <f>C101</f>
        <v>Pohanka Samuel</v>
      </c>
      <c r="X99" s="17" t="s">
        <v>7</v>
      </c>
      <c r="Y99" s="14" t="str">
        <f>C103</f>
        <v>Beneš Jan</v>
      </c>
      <c r="Z99" s="44" t="s">
        <v>14</v>
      </c>
      <c r="AA99" s="41" t="s">
        <v>23</v>
      </c>
      <c r="AB99" s="41" t="s">
        <v>14</v>
      </c>
      <c r="AC99" s="41"/>
      <c r="AD99" s="48"/>
      <c r="AE99" s="25">
        <f t="shared" si="18"/>
        <v>3</v>
      </c>
      <c r="AF99" s="26" t="s">
        <v>6</v>
      </c>
      <c r="AG99" s="27">
        <f t="shared" si="19"/>
        <v>0</v>
      </c>
      <c r="AJ99">
        <f>A100</f>
        <v>36</v>
      </c>
      <c r="AK99">
        <f>A102</f>
        <v>32</v>
      </c>
    </row>
    <row r="100" spans="1:37" x14ac:dyDescent="0.2">
      <c r="A100" s="171">
        <v>36</v>
      </c>
      <c r="B100" s="191">
        <v>2</v>
      </c>
      <c r="C100" s="40" t="str">
        <f>IF(A100&gt;0,IF(VLOOKUP(A100,seznam!$A$4:$C$131,3)&gt;0,VLOOKUP(A100,seznam!$A$4:$C$131,3),"------"),"------")</f>
        <v>MS Brno</v>
      </c>
      <c r="D100" s="174">
        <f>I98</f>
        <v>3</v>
      </c>
      <c r="E100" s="174" t="str">
        <f>H98</f>
        <v>:</v>
      </c>
      <c r="F100" s="176">
        <f>G98</f>
        <v>1</v>
      </c>
      <c r="G100" s="182"/>
      <c r="H100" s="183"/>
      <c r="I100" s="198"/>
      <c r="J100" s="193">
        <f>AE99</f>
        <v>3</v>
      </c>
      <c r="K100" s="174" t="str">
        <f>AF99</f>
        <v>:</v>
      </c>
      <c r="L100" s="176">
        <f>AG99</f>
        <v>0</v>
      </c>
      <c r="M100" s="193">
        <f>AE102</f>
        <v>3</v>
      </c>
      <c r="N100" s="174" t="str">
        <f>AF102</f>
        <v>:</v>
      </c>
      <c r="O100" s="204">
        <f>AG102</f>
        <v>0</v>
      </c>
      <c r="P100" s="188">
        <f>D100+J100+M100</f>
        <v>9</v>
      </c>
      <c r="Q100" s="174" t="s">
        <v>6</v>
      </c>
      <c r="R100" s="176">
        <f>F100+L100+O100</f>
        <v>1</v>
      </c>
      <c r="S100" s="178">
        <f>IF(D100&gt;F100,2,IF(AND(D100&lt;F100,E100=":"),1,0))+IF(J100&gt;L100,2,IF(AND(J100&lt;L100,K100=":"),1,0))+IF(M100&gt;O100,2,IF(AND(M100&lt;O100,N100=":"),1,0))</f>
        <v>6</v>
      </c>
      <c r="T100" s="180" t="s">
        <v>155</v>
      </c>
      <c r="V100" s="7">
        <v>3</v>
      </c>
      <c r="W100" s="11" t="str">
        <f>C105</f>
        <v>Stanek Peter</v>
      </c>
      <c r="X100" s="18" t="s">
        <v>7</v>
      </c>
      <c r="Y100" s="14" t="str">
        <f>C103</f>
        <v>Beneš Jan</v>
      </c>
      <c r="Z100" s="44" t="s">
        <v>145</v>
      </c>
      <c r="AA100" s="41" t="s">
        <v>148</v>
      </c>
      <c r="AB100" s="41" t="s">
        <v>151</v>
      </c>
      <c r="AC100" s="41"/>
      <c r="AD100" s="48"/>
      <c r="AE100" s="25">
        <f t="shared" si="18"/>
        <v>3</v>
      </c>
      <c r="AF100" s="26" t="s">
        <v>6</v>
      </c>
      <c r="AG100" s="27">
        <f t="shared" si="19"/>
        <v>0</v>
      </c>
      <c r="AJ100">
        <f>A104</f>
        <v>39</v>
      </c>
      <c r="AK100">
        <f>A102</f>
        <v>32</v>
      </c>
    </row>
    <row r="101" spans="1:37" x14ac:dyDescent="0.2">
      <c r="A101" s="171"/>
      <c r="B101" s="206"/>
      <c r="C101" s="37" t="str">
        <f>IF(A100&gt;0,IF(VLOOKUP(A100,seznam!$A$4:$C$131,2)&gt;0,VLOOKUP(A100,seznam!$A$4:$C$131,2),"------"),"------")</f>
        <v>Pohanka Samuel</v>
      </c>
      <c r="D101" s="203"/>
      <c r="E101" s="203"/>
      <c r="F101" s="196"/>
      <c r="G101" s="199"/>
      <c r="H101" s="200"/>
      <c r="I101" s="201"/>
      <c r="J101" s="202"/>
      <c r="K101" s="203"/>
      <c r="L101" s="196"/>
      <c r="M101" s="202"/>
      <c r="N101" s="203"/>
      <c r="O101" s="205"/>
      <c r="P101" s="221"/>
      <c r="Q101" s="217"/>
      <c r="R101" s="208"/>
      <c r="S101" s="197"/>
      <c r="T101" s="190"/>
      <c r="V101" s="7">
        <v>4</v>
      </c>
      <c r="W101" s="11" t="str">
        <f>C99</f>
        <v>Juráček Michal</v>
      </c>
      <c r="X101" s="17" t="s">
        <v>7</v>
      </c>
      <c r="Y101" s="14" t="str">
        <f>C101</f>
        <v>Pohanka Samuel</v>
      </c>
      <c r="Z101" s="44" t="s">
        <v>146</v>
      </c>
      <c r="AA101" s="41" t="s">
        <v>140</v>
      </c>
      <c r="AB101" s="41" t="s">
        <v>23</v>
      </c>
      <c r="AC101" s="41" t="s">
        <v>147</v>
      </c>
      <c r="AD101" s="48"/>
      <c r="AE101" s="25">
        <f t="shared" si="18"/>
        <v>1</v>
      </c>
      <c r="AF101" s="26" t="s">
        <v>6</v>
      </c>
      <c r="AG101" s="27">
        <f t="shared" si="19"/>
        <v>3</v>
      </c>
      <c r="AJ101">
        <f>A98</f>
        <v>26</v>
      </c>
      <c r="AK101">
        <f>A100</f>
        <v>36</v>
      </c>
    </row>
    <row r="102" spans="1:37" x14ac:dyDescent="0.2">
      <c r="A102" s="171">
        <v>32</v>
      </c>
      <c r="B102" s="191">
        <v>3</v>
      </c>
      <c r="C102" s="40" t="str">
        <f>IF(A102&gt;0,IF(VLOOKUP(A102,seznam!$A$4:$C$131,3)&gt;0,VLOOKUP(A102,seznam!$A$4:$C$131,3),"------"),"------")</f>
        <v>TJ Sokol Ondratice</v>
      </c>
      <c r="D102" s="174">
        <f>L98</f>
        <v>1</v>
      </c>
      <c r="E102" s="174" t="str">
        <f>K98</f>
        <v>:</v>
      </c>
      <c r="F102" s="176">
        <f>J98</f>
        <v>3</v>
      </c>
      <c r="G102" s="193">
        <f>L100</f>
        <v>0</v>
      </c>
      <c r="H102" s="174" t="str">
        <f>K100</f>
        <v>:</v>
      </c>
      <c r="I102" s="176">
        <f>J100</f>
        <v>3</v>
      </c>
      <c r="J102" s="182"/>
      <c r="K102" s="183"/>
      <c r="L102" s="198"/>
      <c r="M102" s="193">
        <f>AG100</f>
        <v>0</v>
      </c>
      <c r="N102" s="174" t="str">
        <f>AF100</f>
        <v>:</v>
      </c>
      <c r="O102" s="204">
        <f>AE100</f>
        <v>3</v>
      </c>
      <c r="P102" s="188">
        <f>D102+G102+M102</f>
        <v>1</v>
      </c>
      <c r="Q102" s="174" t="s">
        <v>6</v>
      </c>
      <c r="R102" s="176">
        <f>F102+I102+O102</f>
        <v>9</v>
      </c>
      <c r="S102" s="178">
        <f>IF(D102&gt;F102,2,IF(AND(D102&lt;F102,E102=":"),1,0))+IF(G102&gt;I102,2,IF(AND(G102&lt;I102,H102=":"),1,0))+IF(M102&gt;O102,2,IF(AND(M102&lt;O102,N102=":"),1,0))</f>
        <v>3</v>
      </c>
      <c r="T102" s="180" t="s">
        <v>156</v>
      </c>
      <c r="V102" s="7">
        <v>5</v>
      </c>
      <c r="W102" s="11" t="str">
        <f>C101</f>
        <v>Pohanka Samuel</v>
      </c>
      <c r="X102" s="17" t="s">
        <v>7</v>
      </c>
      <c r="Y102" s="14" t="str">
        <f>C105</f>
        <v>Stanek Peter</v>
      </c>
      <c r="Z102" s="44" t="s">
        <v>148</v>
      </c>
      <c r="AA102" s="41" t="s">
        <v>148</v>
      </c>
      <c r="AB102" s="41" t="s">
        <v>145</v>
      </c>
      <c r="AC102" s="41"/>
      <c r="AD102" s="48"/>
      <c r="AE102" s="25">
        <f t="shared" si="18"/>
        <v>3</v>
      </c>
      <c r="AF102" s="26" t="s">
        <v>6</v>
      </c>
      <c r="AG102" s="27">
        <f t="shared" si="19"/>
        <v>0</v>
      </c>
      <c r="AJ102">
        <f>A100</f>
        <v>36</v>
      </c>
      <c r="AK102">
        <f>A104</f>
        <v>39</v>
      </c>
    </row>
    <row r="103" spans="1:37" ht="13.5" thickBot="1" x14ac:dyDescent="0.25">
      <c r="A103" s="171"/>
      <c r="B103" s="206"/>
      <c r="C103" s="37" t="str">
        <f>IF(A102&gt;0,IF(VLOOKUP(A102,seznam!$A$4:$C$131,2)&gt;0,VLOOKUP(A102,seznam!$A$4:$C$131,2),"------"),"------")</f>
        <v>Beneš Jan</v>
      </c>
      <c r="D103" s="203"/>
      <c r="E103" s="203"/>
      <c r="F103" s="196"/>
      <c r="G103" s="202"/>
      <c r="H103" s="203"/>
      <c r="I103" s="196"/>
      <c r="J103" s="199"/>
      <c r="K103" s="200"/>
      <c r="L103" s="201"/>
      <c r="M103" s="202"/>
      <c r="N103" s="203"/>
      <c r="O103" s="205"/>
      <c r="P103" s="195"/>
      <c r="Q103" s="203"/>
      <c r="R103" s="196"/>
      <c r="S103" s="197"/>
      <c r="T103" s="190"/>
      <c r="V103" s="8">
        <v>6</v>
      </c>
      <c r="W103" s="12" t="str">
        <f>C103</f>
        <v>Beneš Jan</v>
      </c>
      <c r="X103" s="19" t="s">
        <v>7</v>
      </c>
      <c r="Y103" s="15" t="str">
        <f>C99</f>
        <v>Juráček Michal</v>
      </c>
      <c r="Z103" s="45" t="s">
        <v>146</v>
      </c>
      <c r="AA103" s="46" t="s">
        <v>14</v>
      </c>
      <c r="AB103" s="46" t="s">
        <v>144</v>
      </c>
      <c r="AC103" s="46" t="s">
        <v>149</v>
      </c>
      <c r="AD103" s="49"/>
      <c r="AE103" s="28">
        <f t="shared" si="18"/>
        <v>1</v>
      </c>
      <c r="AF103" s="29" t="s">
        <v>6</v>
      </c>
      <c r="AG103" s="30">
        <f t="shared" si="19"/>
        <v>3</v>
      </c>
      <c r="AJ103">
        <f>A102</f>
        <v>32</v>
      </c>
      <c r="AK103">
        <f>A98</f>
        <v>26</v>
      </c>
    </row>
    <row r="104" spans="1:37" x14ac:dyDescent="0.2">
      <c r="A104" s="171">
        <v>39</v>
      </c>
      <c r="B104" s="191">
        <v>4</v>
      </c>
      <c r="C104" s="40" t="str">
        <f>IF(A104&gt;0,IF(VLOOKUP(A104,seznam!$A$4:$C$131,3)&gt;0,VLOOKUP(A104,seznam!$A$4:$C$131,3),"------"),"------")</f>
        <v>KST FOSFA LVA</v>
      </c>
      <c r="D104" s="174">
        <f>O98</f>
        <v>0</v>
      </c>
      <c r="E104" s="174" t="str">
        <f>N98</f>
        <v>:</v>
      </c>
      <c r="F104" s="176">
        <f>M98</f>
        <v>3</v>
      </c>
      <c r="G104" s="193">
        <f>O100</f>
        <v>0</v>
      </c>
      <c r="H104" s="174" t="str">
        <f>N100</f>
        <v>:</v>
      </c>
      <c r="I104" s="176">
        <f>M100</f>
        <v>3</v>
      </c>
      <c r="J104" s="193">
        <f>O102</f>
        <v>3</v>
      </c>
      <c r="K104" s="174" t="str">
        <f>N102</f>
        <v>:</v>
      </c>
      <c r="L104" s="176">
        <f>M102</f>
        <v>0</v>
      </c>
      <c r="M104" s="182"/>
      <c r="N104" s="183"/>
      <c r="O104" s="184"/>
      <c r="P104" s="188">
        <f>D104+G104+J104</f>
        <v>3</v>
      </c>
      <c r="Q104" s="174" t="s">
        <v>6</v>
      </c>
      <c r="R104" s="176">
        <f>F104+I104+L104</f>
        <v>6</v>
      </c>
      <c r="S104" s="178">
        <f>IF(D104&gt;F104,2,IF(AND(D104&lt;F104,E104=":"),1,0))+IF(G104&gt;I104,2,IF(AND(G104&lt;I104,H104=":"),1,0))+IF(J104&gt;L104,2,IF(AND(J104&lt;L104,K104=":"),1,0))</f>
        <v>4</v>
      </c>
      <c r="T104" s="180" t="s">
        <v>158</v>
      </c>
    </row>
    <row r="105" spans="1:37" ht="13.5" thickBot="1" x14ac:dyDescent="0.25">
      <c r="A105" s="172"/>
      <c r="B105" s="192"/>
      <c r="C105" s="38" t="str">
        <f>IF(A104&gt;0,IF(VLOOKUP(A104,seznam!$A$4:$C$131,2)&gt;0,VLOOKUP(A104,seznam!$A$4:$C$131,2),"------"),"------")</f>
        <v>Stanek Peter</v>
      </c>
      <c r="D105" s="175"/>
      <c r="E105" s="175"/>
      <c r="F105" s="177"/>
      <c r="G105" s="194"/>
      <c r="H105" s="175"/>
      <c r="I105" s="177"/>
      <c r="J105" s="194"/>
      <c r="K105" s="175"/>
      <c r="L105" s="177"/>
      <c r="M105" s="185"/>
      <c r="N105" s="186"/>
      <c r="O105" s="187"/>
      <c r="P105" s="189"/>
      <c r="Q105" s="175"/>
      <c r="R105" s="177"/>
      <c r="S105" s="179"/>
      <c r="T105" s="181"/>
    </row>
    <row r="106" spans="1:37" ht="13.5" thickBot="1" x14ac:dyDescent="0.25"/>
    <row r="107" spans="1:37" ht="13.5" thickBot="1" x14ac:dyDescent="0.25">
      <c r="A107" s="86" t="s">
        <v>2</v>
      </c>
      <c r="B107" s="223" t="s">
        <v>58</v>
      </c>
      <c r="C107" s="224"/>
      <c r="D107" s="218">
        <v>1</v>
      </c>
      <c r="E107" s="226"/>
      <c r="F107" s="228"/>
      <c r="G107" s="225">
        <v>2</v>
      </c>
      <c r="H107" s="226"/>
      <c r="I107" s="228"/>
      <c r="J107" s="225">
        <v>3</v>
      </c>
      <c r="K107" s="226"/>
      <c r="L107" s="228"/>
      <c r="M107" s="225">
        <v>4</v>
      </c>
      <c r="N107" s="226"/>
      <c r="O107" s="227"/>
      <c r="P107" s="218" t="s">
        <v>3</v>
      </c>
      <c r="Q107" s="219"/>
      <c r="R107" s="220"/>
      <c r="S107" s="5" t="s">
        <v>4</v>
      </c>
      <c r="T107" s="4" t="s">
        <v>5</v>
      </c>
    </row>
    <row r="108" spans="1:37" x14ac:dyDescent="0.2">
      <c r="A108" s="173">
        <v>27</v>
      </c>
      <c r="B108" s="210">
        <v>1</v>
      </c>
      <c r="C108" s="39" t="str">
        <f>IF(A108&gt;0,IF(VLOOKUP(A108,seznam!$A$4:$C$131,3)&gt;0,VLOOKUP(A108,seznam!$A$4:$C$131,3),"------"),"------")</f>
        <v>Sokol Znojmo-Orel Únanov</v>
      </c>
      <c r="D108" s="211"/>
      <c r="E108" s="212"/>
      <c r="F108" s="213"/>
      <c r="G108" s="214">
        <f>AE111</f>
        <v>3</v>
      </c>
      <c r="H108" s="215" t="str">
        <f>AF111</f>
        <v>:</v>
      </c>
      <c r="I108" s="222">
        <f>AG111</f>
        <v>0</v>
      </c>
      <c r="J108" s="214">
        <f>AG113</f>
        <v>1</v>
      </c>
      <c r="K108" s="215" t="str">
        <f>AF113</f>
        <v>:</v>
      </c>
      <c r="L108" s="222">
        <f>AE113</f>
        <v>3</v>
      </c>
      <c r="M108" s="214">
        <f>AE108</f>
        <v>0</v>
      </c>
      <c r="N108" s="215" t="str">
        <f>AF108</f>
        <v>:</v>
      </c>
      <c r="O108" s="229">
        <f>AG108</f>
        <v>3</v>
      </c>
      <c r="P108" s="207">
        <f>G108+J108+M108</f>
        <v>4</v>
      </c>
      <c r="Q108" s="215" t="s">
        <v>6</v>
      </c>
      <c r="R108" s="222">
        <f>I108+L108+O108</f>
        <v>6</v>
      </c>
      <c r="S108" s="216">
        <f>IF(G108&gt;I108,2,IF(AND(G108&lt;I108,H108=":"),1,0))+IF(J108&gt;L108,2,IF(AND(J108&lt;L108,K108=":"),1,0))+IF(M108&gt;O108,2,IF(AND(M108&lt;O108,N108=":"),1,0))</f>
        <v>4</v>
      </c>
      <c r="T108" s="209" t="s">
        <v>158</v>
      </c>
      <c r="V108" s="6">
        <v>1</v>
      </c>
      <c r="W108" s="10" t="str">
        <f>C109</f>
        <v>Šnábl Josef</v>
      </c>
      <c r="X108" s="16" t="s">
        <v>7</v>
      </c>
      <c r="Y108" s="13" t="str">
        <f>C115</f>
        <v>Solfronková Ema</v>
      </c>
      <c r="Z108" s="42" t="s">
        <v>142</v>
      </c>
      <c r="AA108" s="43" t="s">
        <v>142</v>
      </c>
      <c r="AB108" s="43" t="s">
        <v>143</v>
      </c>
      <c r="AC108" s="43"/>
      <c r="AD108" s="47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6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3</v>
      </c>
      <c r="AJ108">
        <f>A108</f>
        <v>27</v>
      </c>
      <c r="AK108">
        <f>A114</f>
        <v>38</v>
      </c>
    </row>
    <row r="109" spans="1:37" x14ac:dyDescent="0.2">
      <c r="A109" s="171"/>
      <c r="B109" s="206"/>
      <c r="C109" s="85" t="str">
        <f>IF(A108&gt;0,IF(VLOOKUP(A108,seznam!$A$4:$C$131,2)&gt;0,VLOOKUP(A108,seznam!$A$4:$C$131,2),"------"),"------")</f>
        <v>Šnábl Josef</v>
      </c>
      <c r="D109" s="200"/>
      <c r="E109" s="200"/>
      <c r="F109" s="201"/>
      <c r="G109" s="202"/>
      <c r="H109" s="203"/>
      <c r="I109" s="196"/>
      <c r="J109" s="202"/>
      <c r="K109" s="203"/>
      <c r="L109" s="196"/>
      <c r="M109" s="202"/>
      <c r="N109" s="203"/>
      <c r="O109" s="205"/>
      <c r="P109" s="195"/>
      <c r="Q109" s="203"/>
      <c r="R109" s="196"/>
      <c r="S109" s="197"/>
      <c r="T109" s="190"/>
      <c r="V109" s="7">
        <v>2</v>
      </c>
      <c r="W109" s="11" t="str">
        <f>C111</f>
        <v>Mráz Eduard</v>
      </c>
      <c r="X109" s="17" t="s">
        <v>7</v>
      </c>
      <c r="Y109" s="14" t="str">
        <f>C113</f>
        <v>Kovanič Martin</v>
      </c>
      <c r="Z109" s="44" t="s">
        <v>138</v>
      </c>
      <c r="AA109" s="41" t="s">
        <v>142</v>
      </c>
      <c r="AB109" s="41" t="s">
        <v>139</v>
      </c>
      <c r="AC109" s="41"/>
      <c r="AD109" s="48"/>
      <c r="AE109" s="25">
        <f t="shared" si="20"/>
        <v>0</v>
      </c>
      <c r="AF109" s="26" t="s">
        <v>6</v>
      </c>
      <c r="AG109" s="27">
        <f t="shared" si="21"/>
        <v>3</v>
      </c>
      <c r="AJ109">
        <f>A110</f>
        <v>35</v>
      </c>
      <c r="AK109">
        <f>A112</f>
        <v>29</v>
      </c>
    </row>
    <row r="110" spans="1:37" x14ac:dyDescent="0.2">
      <c r="A110" s="171">
        <v>35</v>
      </c>
      <c r="B110" s="191">
        <v>2</v>
      </c>
      <c r="C110" s="40" t="str">
        <f>IF(A110&gt;0,IF(VLOOKUP(A110,seznam!$A$4:$C$131,3)&gt;0,VLOOKUP(A110,seznam!$A$4:$C$131,3),"------"),"------")</f>
        <v>KST FOSFA LVA</v>
      </c>
      <c r="D110" s="174">
        <f>I108</f>
        <v>0</v>
      </c>
      <c r="E110" s="174" t="str">
        <f>H108</f>
        <v>:</v>
      </c>
      <c r="F110" s="176">
        <f>G108</f>
        <v>3</v>
      </c>
      <c r="G110" s="182"/>
      <c r="H110" s="183"/>
      <c r="I110" s="198"/>
      <c r="J110" s="193">
        <f>AE109</f>
        <v>0</v>
      </c>
      <c r="K110" s="174" t="str">
        <f>AF109</f>
        <v>:</v>
      </c>
      <c r="L110" s="176">
        <f>AG109</f>
        <v>3</v>
      </c>
      <c r="M110" s="193">
        <f>AE112</f>
        <v>0</v>
      </c>
      <c r="N110" s="174" t="str">
        <f>AF112</f>
        <v>:</v>
      </c>
      <c r="O110" s="204">
        <f>AG112</f>
        <v>3</v>
      </c>
      <c r="P110" s="188">
        <f>D110+J110+M110</f>
        <v>0</v>
      </c>
      <c r="Q110" s="174" t="s">
        <v>6</v>
      </c>
      <c r="R110" s="176">
        <f>F110+L110+O110</f>
        <v>9</v>
      </c>
      <c r="S110" s="178">
        <f>IF(D110&gt;F110,2,IF(AND(D110&lt;F110,E110=":"),1,0))+IF(J110&gt;L110,2,IF(AND(J110&lt;L110,K110=":"),1,0))+IF(M110&gt;O110,2,IF(AND(M110&lt;O110,N110=":"),1,0))</f>
        <v>3</v>
      </c>
      <c r="T110" s="180" t="s">
        <v>156</v>
      </c>
      <c r="V110" s="7">
        <v>3</v>
      </c>
      <c r="W110" s="11" t="str">
        <f>C115</f>
        <v>Solfronková Ema</v>
      </c>
      <c r="X110" s="18" t="s">
        <v>7</v>
      </c>
      <c r="Y110" s="14" t="str">
        <f>C113</f>
        <v>Kovanič Martin</v>
      </c>
      <c r="Z110" s="44" t="s">
        <v>14</v>
      </c>
      <c r="AA110" s="41" t="s">
        <v>22</v>
      </c>
      <c r="AB110" s="41" t="s">
        <v>14</v>
      </c>
      <c r="AC110" s="41"/>
      <c r="AD110" s="48"/>
      <c r="AE110" s="25">
        <f t="shared" si="20"/>
        <v>3</v>
      </c>
      <c r="AF110" s="26" t="s">
        <v>6</v>
      </c>
      <c r="AG110" s="27">
        <f t="shared" si="21"/>
        <v>0</v>
      </c>
      <c r="AJ110">
        <f>A114</f>
        <v>38</v>
      </c>
      <c r="AK110">
        <f>A112</f>
        <v>29</v>
      </c>
    </row>
    <row r="111" spans="1:37" x14ac:dyDescent="0.2">
      <c r="A111" s="171"/>
      <c r="B111" s="206"/>
      <c r="C111" s="37" t="str">
        <f>IF(A110&gt;0,IF(VLOOKUP(A110,seznam!$A$4:$C$131,2)&gt;0,VLOOKUP(A110,seznam!$A$4:$C$131,2),"------"),"------")</f>
        <v>Mráz Eduard</v>
      </c>
      <c r="D111" s="203"/>
      <c r="E111" s="203"/>
      <c r="F111" s="196"/>
      <c r="G111" s="199"/>
      <c r="H111" s="200"/>
      <c r="I111" s="201"/>
      <c r="J111" s="202"/>
      <c r="K111" s="203"/>
      <c r="L111" s="196"/>
      <c r="M111" s="202"/>
      <c r="N111" s="203"/>
      <c r="O111" s="205"/>
      <c r="P111" s="221"/>
      <c r="Q111" s="217"/>
      <c r="R111" s="208"/>
      <c r="S111" s="197"/>
      <c r="T111" s="190"/>
      <c r="V111" s="7">
        <v>4</v>
      </c>
      <c r="W111" s="11" t="str">
        <f>C109</f>
        <v>Šnábl Josef</v>
      </c>
      <c r="X111" s="17" t="s">
        <v>7</v>
      </c>
      <c r="Y111" s="14" t="str">
        <f>C111</f>
        <v>Mráz Eduard</v>
      </c>
      <c r="Z111" s="44" t="s">
        <v>151</v>
      </c>
      <c r="AA111" s="41" t="s">
        <v>153</v>
      </c>
      <c r="AB111" s="41" t="s">
        <v>151</v>
      </c>
      <c r="AC111" s="41"/>
      <c r="AD111" s="48"/>
      <c r="AE111" s="25">
        <f t="shared" si="20"/>
        <v>3</v>
      </c>
      <c r="AF111" s="26" t="s">
        <v>6</v>
      </c>
      <c r="AG111" s="27">
        <f t="shared" si="21"/>
        <v>0</v>
      </c>
      <c r="AJ111">
        <f>A108</f>
        <v>27</v>
      </c>
      <c r="AK111">
        <f>A110</f>
        <v>35</v>
      </c>
    </row>
    <row r="112" spans="1:37" x14ac:dyDescent="0.2">
      <c r="A112" s="171">
        <v>29</v>
      </c>
      <c r="B112" s="191">
        <v>3</v>
      </c>
      <c r="C112" s="40" t="str">
        <f>IF(A112&gt;0,IF(VLOOKUP(A112,seznam!$A$4:$C$131,3)&gt;0,VLOOKUP(A112,seznam!$A$4:$C$131,3),"------"),"------")</f>
        <v>MSK Břeclav</v>
      </c>
      <c r="D112" s="174">
        <f>L108</f>
        <v>3</v>
      </c>
      <c r="E112" s="174" t="str">
        <f>K108</f>
        <v>:</v>
      </c>
      <c r="F112" s="176">
        <f>J108</f>
        <v>1</v>
      </c>
      <c r="G112" s="193">
        <f>L110</f>
        <v>3</v>
      </c>
      <c r="H112" s="174" t="str">
        <f>K110</f>
        <v>:</v>
      </c>
      <c r="I112" s="176">
        <f>J110</f>
        <v>0</v>
      </c>
      <c r="J112" s="182"/>
      <c r="K112" s="183"/>
      <c r="L112" s="198"/>
      <c r="M112" s="193">
        <f>AG110</f>
        <v>0</v>
      </c>
      <c r="N112" s="174" t="str">
        <f>AF110</f>
        <v>:</v>
      </c>
      <c r="O112" s="204">
        <f>AE110</f>
        <v>3</v>
      </c>
      <c r="P112" s="188">
        <f>D112+G112+M112</f>
        <v>6</v>
      </c>
      <c r="Q112" s="174" t="s">
        <v>6</v>
      </c>
      <c r="R112" s="176">
        <f>F112+I112+O112</f>
        <v>4</v>
      </c>
      <c r="S112" s="178">
        <f>IF(D112&gt;F112,2,IF(AND(D112&lt;F112,E112=":"),1,0))+IF(G112&gt;I112,2,IF(AND(G112&lt;I112,H112=":"),1,0))+IF(M112&gt;O112,2,IF(AND(M112&lt;O112,N112=":"),1,0))</f>
        <v>5</v>
      </c>
      <c r="T112" s="180" t="s">
        <v>159</v>
      </c>
      <c r="V112" s="7">
        <v>5</v>
      </c>
      <c r="W112" s="11" t="str">
        <f>C111</f>
        <v>Mráz Eduard</v>
      </c>
      <c r="X112" s="17" t="s">
        <v>7</v>
      </c>
      <c r="Y112" s="14" t="str">
        <f>C115</f>
        <v>Solfronková Ema</v>
      </c>
      <c r="Z112" s="44" t="s">
        <v>143</v>
      </c>
      <c r="AA112" s="41" t="s">
        <v>140</v>
      </c>
      <c r="AB112" s="41" t="s">
        <v>138</v>
      </c>
      <c r="AC112" s="41"/>
      <c r="AD112" s="48"/>
      <c r="AE112" s="25">
        <f t="shared" si="20"/>
        <v>0</v>
      </c>
      <c r="AF112" s="26" t="s">
        <v>6</v>
      </c>
      <c r="AG112" s="27">
        <f t="shared" si="21"/>
        <v>3</v>
      </c>
      <c r="AJ112">
        <f>A110</f>
        <v>35</v>
      </c>
      <c r="AK112">
        <f>A114</f>
        <v>38</v>
      </c>
    </row>
    <row r="113" spans="1:37" ht="13.5" thickBot="1" x14ac:dyDescent="0.25">
      <c r="A113" s="171"/>
      <c r="B113" s="206"/>
      <c r="C113" s="37" t="str">
        <f>IF(A112&gt;0,IF(VLOOKUP(A112,seznam!$A$4:$C$131,2)&gt;0,VLOOKUP(A112,seznam!$A$4:$C$131,2),"------"),"------")</f>
        <v>Kovanič Martin</v>
      </c>
      <c r="D113" s="203"/>
      <c r="E113" s="203"/>
      <c r="F113" s="196"/>
      <c r="G113" s="202"/>
      <c r="H113" s="203"/>
      <c r="I113" s="196"/>
      <c r="J113" s="199"/>
      <c r="K113" s="200"/>
      <c r="L113" s="201"/>
      <c r="M113" s="202"/>
      <c r="N113" s="203"/>
      <c r="O113" s="205"/>
      <c r="P113" s="195"/>
      <c r="Q113" s="203"/>
      <c r="R113" s="196"/>
      <c r="S113" s="197"/>
      <c r="T113" s="190"/>
      <c r="V113" s="8">
        <v>6</v>
      </c>
      <c r="W113" s="12" t="str">
        <f>C113</f>
        <v>Kovanič Martin</v>
      </c>
      <c r="X113" s="19" t="s">
        <v>7</v>
      </c>
      <c r="Y113" s="15" t="str">
        <f>C109</f>
        <v>Šnábl Josef</v>
      </c>
      <c r="Z113" s="45" t="s">
        <v>141</v>
      </c>
      <c r="AA113" s="46" t="s">
        <v>151</v>
      </c>
      <c r="AB113" s="46" t="s">
        <v>138</v>
      </c>
      <c r="AC113" s="46" t="s">
        <v>145</v>
      </c>
      <c r="AD113" s="49"/>
      <c r="AE113" s="28">
        <f t="shared" si="20"/>
        <v>3</v>
      </c>
      <c r="AF113" s="29" t="s">
        <v>6</v>
      </c>
      <c r="AG113" s="30">
        <f t="shared" si="21"/>
        <v>1</v>
      </c>
      <c r="AJ113">
        <f>A112</f>
        <v>29</v>
      </c>
      <c r="AK113">
        <f>A108</f>
        <v>27</v>
      </c>
    </row>
    <row r="114" spans="1:37" x14ac:dyDescent="0.2">
      <c r="A114" s="171">
        <v>38</v>
      </c>
      <c r="B114" s="191">
        <v>4</v>
      </c>
      <c r="C114" s="40" t="str">
        <f>IF(A114&gt;0,IF(VLOOKUP(A114,seznam!$A$4:$C$131,3)&gt;0,VLOOKUP(A114,seznam!$A$4:$C$131,3),"------"),"------")</f>
        <v>MS Brno</v>
      </c>
      <c r="D114" s="174">
        <f>O108</f>
        <v>3</v>
      </c>
      <c r="E114" s="174" t="str">
        <f>N108</f>
        <v>:</v>
      </c>
      <c r="F114" s="176">
        <f>M108</f>
        <v>0</v>
      </c>
      <c r="G114" s="193">
        <f>O110</f>
        <v>3</v>
      </c>
      <c r="H114" s="174" t="str">
        <f>N110</f>
        <v>:</v>
      </c>
      <c r="I114" s="176">
        <f>M110</f>
        <v>0</v>
      </c>
      <c r="J114" s="193">
        <f>O112</f>
        <v>3</v>
      </c>
      <c r="K114" s="174" t="str">
        <f>N112</f>
        <v>:</v>
      </c>
      <c r="L114" s="176">
        <f>M112</f>
        <v>0</v>
      </c>
      <c r="M114" s="182"/>
      <c r="N114" s="183"/>
      <c r="O114" s="184"/>
      <c r="P114" s="188">
        <f>D114+G114+J114</f>
        <v>9</v>
      </c>
      <c r="Q114" s="174" t="s">
        <v>6</v>
      </c>
      <c r="R114" s="176">
        <f>F114+I114+L114</f>
        <v>0</v>
      </c>
      <c r="S114" s="178">
        <f>IF(D114&gt;F114,2,IF(AND(D114&lt;F114,E114=":"),1,0))+IF(G114&gt;I114,2,IF(AND(G114&lt;I114,H114=":"),1,0))+IF(J114&gt;L114,2,IF(AND(J114&lt;L114,K114=":"),1,0))</f>
        <v>6</v>
      </c>
      <c r="T114" s="180" t="s">
        <v>155</v>
      </c>
    </row>
    <row r="115" spans="1:37" ht="13.5" thickBot="1" x14ac:dyDescent="0.25">
      <c r="A115" s="172"/>
      <c r="B115" s="192"/>
      <c r="C115" s="38" t="str">
        <f>IF(A114&gt;0,IF(VLOOKUP(A114,seznam!$A$4:$C$131,2)&gt;0,VLOOKUP(A114,seznam!$A$4:$C$131,2),"------"),"------")</f>
        <v>Solfronková Ema</v>
      </c>
      <c r="D115" s="175"/>
      <c r="E115" s="175"/>
      <c r="F115" s="177"/>
      <c r="G115" s="194"/>
      <c r="H115" s="175"/>
      <c r="I115" s="177"/>
      <c r="J115" s="194"/>
      <c r="K115" s="175"/>
      <c r="L115" s="177"/>
      <c r="M115" s="185"/>
      <c r="N115" s="186"/>
      <c r="O115" s="187"/>
      <c r="P115" s="189"/>
      <c r="Q115" s="175"/>
      <c r="R115" s="177"/>
      <c r="S115" s="179"/>
      <c r="T115" s="181"/>
    </row>
    <row r="116" spans="1:37" ht="13.5" thickBot="1" x14ac:dyDescent="0.25"/>
    <row r="117" spans="1:37" ht="13.5" thickBot="1" x14ac:dyDescent="0.25">
      <c r="A117" s="86" t="s">
        <v>2</v>
      </c>
      <c r="B117" s="223" t="s">
        <v>59</v>
      </c>
      <c r="C117" s="224"/>
      <c r="D117" s="218">
        <v>1</v>
      </c>
      <c r="E117" s="226"/>
      <c r="F117" s="228"/>
      <c r="G117" s="225">
        <v>2</v>
      </c>
      <c r="H117" s="226"/>
      <c r="I117" s="228"/>
      <c r="J117" s="225">
        <v>3</v>
      </c>
      <c r="K117" s="226"/>
      <c r="L117" s="228"/>
      <c r="M117" s="225">
        <v>4</v>
      </c>
      <c r="N117" s="226"/>
      <c r="O117" s="227"/>
      <c r="P117" s="218" t="s">
        <v>3</v>
      </c>
      <c r="Q117" s="219"/>
      <c r="R117" s="220"/>
      <c r="S117" s="5" t="s">
        <v>4</v>
      </c>
      <c r="T117" s="4" t="s">
        <v>5</v>
      </c>
    </row>
    <row r="118" spans="1:37" x14ac:dyDescent="0.2">
      <c r="A118" s="173">
        <v>28</v>
      </c>
      <c r="B118" s="210">
        <v>1</v>
      </c>
      <c r="C118" s="39" t="str">
        <f>IF(A118&gt;0,IF(VLOOKUP(A118,seznam!$A$4:$C$131,3)&gt;0,VLOOKUP(A118,seznam!$A$4:$C$131,3),"------"),"------")</f>
        <v>KST Blansko</v>
      </c>
      <c r="D118" s="211"/>
      <c r="E118" s="212"/>
      <c r="F118" s="213"/>
      <c r="G118" s="214">
        <f>AE121</f>
        <v>1</v>
      </c>
      <c r="H118" s="215" t="str">
        <f>AF121</f>
        <v>:</v>
      </c>
      <c r="I118" s="222">
        <f>AG121</f>
        <v>3</v>
      </c>
      <c r="J118" s="214">
        <f>AG123</f>
        <v>3</v>
      </c>
      <c r="K118" s="215" t="str">
        <f>AF123</f>
        <v>:</v>
      </c>
      <c r="L118" s="222">
        <f>AE123</f>
        <v>1</v>
      </c>
      <c r="M118" s="214">
        <f>AE118</f>
        <v>1</v>
      </c>
      <c r="N118" s="215" t="str">
        <f>AF118</f>
        <v>:</v>
      </c>
      <c r="O118" s="229">
        <f>AG118</f>
        <v>3</v>
      </c>
      <c r="P118" s="207">
        <f>G118+J118+M118</f>
        <v>5</v>
      </c>
      <c r="Q118" s="215" t="s">
        <v>6</v>
      </c>
      <c r="R118" s="222">
        <f>I118+L118+O118</f>
        <v>7</v>
      </c>
      <c r="S118" s="216">
        <f>IF(G118&gt;I118,2,IF(AND(G118&lt;I118,H118=":"),1,0))+IF(J118&gt;L118,2,IF(AND(J118&lt;L118,K118=":"),1,0))+IF(M118&gt;O118,2,IF(AND(M118&lt;O118,N118=":"),1,0))</f>
        <v>4</v>
      </c>
      <c r="T118" s="209" t="s">
        <v>158</v>
      </c>
      <c r="V118" s="6">
        <v>1</v>
      </c>
      <c r="W118" s="10" t="str">
        <f>C119</f>
        <v>Kramář Matěj</v>
      </c>
      <c r="X118" s="16" t="s">
        <v>7</v>
      </c>
      <c r="Y118" s="13" t="str">
        <f>C125</f>
        <v>Žilková Elen</v>
      </c>
      <c r="Z118" s="42" t="s">
        <v>144</v>
      </c>
      <c r="AA118" s="43" t="s">
        <v>24</v>
      </c>
      <c r="AB118" s="43" t="s">
        <v>139</v>
      </c>
      <c r="AC118" s="43" t="s">
        <v>144</v>
      </c>
      <c r="AD118" s="47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1</v>
      </c>
      <c r="AF118" s="23" t="s">
        <v>6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>
        <f>A118</f>
        <v>28</v>
      </c>
      <c r="AK118">
        <f>A124</f>
        <v>40</v>
      </c>
    </row>
    <row r="119" spans="1:37" x14ac:dyDescent="0.2">
      <c r="A119" s="171"/>
      <c r="B119" s="206"/>
      <c r="C119" s="85" t="str">
        <f>IF(A118&gt;0,IF(VLOOKUP(A118,seznam!$A$4:$C$131,2)&gt;0,VLOOKUP(A118,seznam!$A$4:$C$131,2),"------"),"------")</f>
        <v>Kramář Matěj</v>
      </c>
      <c r="D119" s="200"/>
      <c r="E119" s="200"/>
      <c r="F119" s="201"/>
      <c r="G119" s="202"/>
      <c r="H119" s="203"/>
      <c r="I119" s="196"/>
      <c r="J119" s="202"/>
      <c r="K119" s="203"/>
      <c r="L119" s="196"/>
      <c r="M119" s="202"/>
      <c r="N119" s="203"/>
      <c r="O119" s="205"/>
      <c r="P119" s="195"/>
      <c r="Q119" s="203"/>
      <c r="R119" s="196"/>
      <c r="S119" s="197"/>
      <c r="T119" s="190"/>
      <c r="V119" s="7">
        <v>2</v>
      </c>
      <c r="W119" s="11" t="str">
        <f>C121</f>
        <v>Maradová Eliška</v>
      </c>
      <c r="X119" s="17" t="s">
        <v>7</v>
      </c>
      <c r="Y119" s="14" t="str">
        <f>C123</f>
        <v>Šimon Matěj</v>
      </c>
      <c r="Z119" s="44" t="s">
        <v>22</v>
      </c>
      <c r="AA119" s="41" t="s">
        <v>13</v>
      </c>
      <c r="AB119" s="41" t="s">
        <v>146</v>
      </c>
      <c r="AC119" s="41" t="s">
        <v>138</v>
      </c>
      <c r="AD119" s="48" t="s">
        <v>148</v>
      </c>
      <c r="AE119" s="25">
        <f t="shared" si="22"/>
        <v>3</v>
      </c>
      <c r="AF119" s="26" t="s">
        <v>6</v>
      </c>
      <c r="AG119" s="27">
        <f t="shared" si="23"/>
        <v>2</v>
      </c>
      <c r="AJ119">
        <f>A120</f>
        <v>34</v>
      </c>
      <c r="AK119">
        <f>A122</f>
        <v>31</v>
      </c>
    </row>
    <row r="120" spans="1:37" x14ac:dyDescent="0.2">
      <c r="A120" s="171">
        <v>34</v>
      </c>
      <c r="B120" s="191">
        <v>2</v>
      </c>
      <c r="C120" s="40" t="str">
        <f>IF(A120&gt;0,IF(VLOOKUP(A120,seznam!$A$4:$C$131,3)&gt;0,VLOOKUP(A120,seznam!$A$4:$C$131,3),"------"),"------")</f>
        <v>MS Brno</v>
      </c>
      <c r="D120" s="174">
        <f>I118</f>
        <v>3</v>
      </c>
      <c r="E120" s="174" t="str">
        <f>H118</f>
        <v>:</v>
      </c>
      <c r="F120" s="176">
        <f>G118</f>
        <v>1</v>
      </c>
      <c r="G120" s="182"/>
      <c r="H120" s="183"/>
      <c r="I120" s="198"/>
      <c r="J120" s="193">
        <f>AE119</f>
        <v>3</v>
      </c>
      <c r="K120" s="174" t="str">
        <f>AF119</f>
        <v>:</v>
      </c>
      <c r="L120" s="176">
        <f>AG119</f>
        <v>2</v>
      </c>
      <c r="M120" s="193">
        <f>AE122</f>
        <v>0</v>
      </c>
      <c r="N120" s="174" t="str">
        <f>AF122</f>
        <v>:</v>
      </c>
      <c r="O120" s="204">
        <f>AG122</f>
        <v>3</v>
      </c>
      <c r="P120" s="188">
        <f>D120+J120+M120</f>
        <v>6</v>
      </c>
      <c r="Q120" s="174" t="s">
        <v>6</v>
      </c>
      <c r="R120" s="176">
        <f>F120+L120+O120</f>
        <v>6</v>
      </c>
      <c r="S120" s="178">
        <f>IF(D120&gt;F120,2,IF(AND(D120&lt;F120,E120=":"),1,0))+IF(J120&gt;L120,2,IF(AND(J120&lt;L120,K120=":"),1,0))+IF(M120&gt;O120,2,IF(AND(M120&lt;O120,N120=":"),1,0))</f>
        <v>5</v>
      </c>
      <c r="T120" s="180" t="s">
        <v>159</v>
      </c>
      <c r="V120" s="7">
        <v>3</v>
      </c>
      <c r="W120" s="11" t="str">
        <f>C125</f>
        <v>Žilková Elen</v>
      </c>
      <c r="X120" s="18" t="s">
        <v>7</v>
      </c>
      <c r="Y120" s="14" t="str">
        <f>C123</f>
        <v>Šimon Matěj</v>
      </c>
      <c r="Z120" s="44" t="s">
        <v>149</v>
      </c>
      <c r="AA120" s="41" t="s">
        <v>144</v>
      </c>
      <c r="AB120" s="41" t="s">
        <v>14</v>
      </c>
      <c r="AC120" s="41" t="s">
        <v>144</v>
      </c>
      <c r="AD120" s="48"/>
      <c r="AE120" s="25">
        <f t="shared" si="22"/>
        <v>1</v>
      </c>
      <c r="AF120" s="26" t="s">
        <v>6</v>
      </c>
      <c r="AG120" s="27">
        <f t="shared" si="23"/>
        <v>3</v>
      </c>
      <c r="AJ120">
        <f>A124</f>
        <v>40</v>
      </c>
      <c r="AK120">
        <f>A122</f>
        <v>31</v>
      </c>
    </row>
    <row r="121" spans="1:37" x14ac:dyDescent="0.2">
      <c r="A121" s="171"/>
      <c r="B121" s="206"/>
      <c r="C121" s="37" t="str">
        <f>IF(A120&gt;0,IF(VLOOKUP(A120,seznam!$A$4:$C$131,2)&gt;0,VLOOKUP(A120,seznam!$A$4:$C$131,2),"------"),"------")</f>
        <v>Maradová Eliška</v>
      </c>
      <c r="D121" s="203"/>
      <c r="E121" s="203"/>
      <c r="F121" s="196"/>
      <c r="G121" s="199"/>
      <c r="H121" s="200"/>
      <c r="I121" s="201"/>
      <c r="J121" s="202"/>
      <c r="K121" s="203"/>
      <c r="L121" s="196"/>
      <c r="M121" s="202"/>
      <c r="N121" s="203"/>
      <c r="O121" s="205"/>
      <c r="P121" s="221"/>
      <c r="Q121" s="217"/>
      <c r="R121" s="208"/>
      <c r="S121" s="197"/>
      <c r="T121" s="190"/>
      <c r="V121" s="7">
        <v>4</v>
      </c>
      <c r="W121" s="11" t="str">
        <f>C119</f>
        <v>Kramář Matěj</v>
      </c>
      <c r="X121" s="17" t="s">
        <v>7</v>
      </c>
      <c r="Y121" s="14" t="str">
        <f>C121</f>
        <v>Maradová Eliška</v>
      </c>
      <c r="Z121" s="44" t="s">
        <v>146</v>
      </c>
      <c r="AA121" s="41" t="s">
        <v>151</v>
      </c>
      <c r="AB121" s="41" t="s">
        <v>144</v>
      </c>
      <c r="AC121" s="41" t="s">
        <v>147</v>
      </c>
      <c r="AD121" s="48"/>
      <c r="AE121" s="25">
        <f t="shared" si="22"/>
        <v>1</v>
      </c>
      <c r="AF121" s="26" t="s">
        <v>6</v>
      </c>
      <c r="AG121" s="27">
        <f t="shared" si="23"/>
        <v>3</v>
      </c>
      <c r="AJ121">
        <f>A118</f>
        <v>28</v>
      </c>
      <c r="AK121">
        <f>A120</f>
        <v>34</v>
      </c>
    </row>
    <row r="122" spans="1:37" x14ac:dyDescent="0.2">
      <c r="A122" s="171">
        <v>31</v>
      </c>
      <c r="B122" s="191">
        <v>3</v>
      </c>
      <c r="C122" s="40" t="str">
        <f>IF(A122&gt;0,IF(VLOOKUP(A122,seznam!$A$4:$C$131,3)&gt;0,VLOOKUP(A122,seznam!$A$4:$C$131,3),"------"),"------")</f>
        <v>KST FOSFA LVA</v>
      </c>
      <c r="D122" s="174">
        <f>L118</f>
        <v>1</v>
      </c>
      <c r="E122" s="174" t="str">
        <f>K118</f>
        <v>:</v>
      </c>
      <c r="F122" s="176">
        <f>J118</f>
        <v>3</v>
      </c>
      <c r="G122" s="193">
        <f>L120</f>
        <v>2</v>
      </c>
      <c r="H122" s="174" t="str">
        <f>K120</f>
        <v>:</v>
      </c>
      <c r="I122" s="176">
        <f>J120</f>
        <v>3</v>
      </c>
      <c r="J122" s="182"/>
      <c r="K122" s="183"/>
      <c r="L122" s="198"/>
      <c r="M122" s="193">
        <f>AG120</f>
        <v>3</v>
      </c>
      <c r="N122" s="174" t="str">
        <f>AF120</f>
        <v>:</v>
      </c>
      <c r="O122" s="204">
        <f>AE120</f>
        <v>1</v>
      </c>
      <c r="P122" s="188">
        <f>D122+G122+M122</f>
        <v>6</v>
      </c>
      <c r="Q122" s="174" t="s">
        <v>6</v>
      </c>
      <c r="R122" s="176">
        <f>F122+I122+O122</f>
        <v>7</v>
      </c>
      <c r="S122" s="178">
        <f>IF(D122&gt;F122,2,IF(AND(D122&lt;F122,E122=":"),1,0))+IF(G122&gt;I122,2,IF(AND(G122&lt;I122,H122=":"),1,0))+IF(M122&gt;O122,2,IF(AND(M122&lt;O122,N122=":"),1,0))</f>
        <v>4</v>
      </c>
      <c r="T122" s="180" t="s">
        <v>156</v>
      </c>
      <c r="V122" s="7">
        <v>5</v>
      </c>
      <c r="W122" s="11" t="str">
        <f>C121</f>
        <v>Maradová Eliška</v>
      </c>
      <c r="X122" s="17" t="s">
        <v>7</v>
      </c>
      <c r="Y122" s="14" t="str">
        <f>C125</f>
        <v>Žilková Elen</v>
      </c>
      <c r="Z122" s="44" t="s">
        <v>154</v>
      </c>
      <c r="AA122" s="41" t="s">
        <v>139</v>
      </c>
      <c r="AB122" s="41" t="s">
        <v>149</v>
      </c>
      <c r="AC122" s="41"/>
      <c r="AD122" s="48"/>
      <c r="AE122" s="25">
        <f t="shared" si="22"/>
        <v>0</v>
      </c>
      <c r="AF122" s="26" t="s">
        <v>6</v>
      </c>
      <c r="AG122" s="27">
        <f t="shared" si="23"/>
        <v>3</v>
      </c>
      <c r="AJ122">
        <f>A120</f>
        <v>34</v>
      </c>
      <c r="AK122">
        <f>A124</f>
        <v>40</v>
      </c>
    </row>
    <row r="123" spans="1:37" ht="13.5" thickBot="1" x14ac:dyDescent="0.25">
      <c r="A123" s="171"/>
      <c r="B123" s="206"/>
      <c r="C123" s="37" t="str">
        <f>IF(A122&gt;0,IF(VLOOKUP(A122,seznam!$A$4:$C$131,2)&gt;0,VLOOKUP(A122,seznam!$A$4:$C$131,2),"------"),"------")</f>
        <v>Šimon Matěj</v>
      </c>
      <c r="D123" s="203"/>
      <c r="E123" s="203"/>
      <c r="F123" s="196"/>
      <c r="G123" s="202"/>
      <c r="H123" s="203"/>
      <c r="I123" s="196"/>
      <c r="J123" s="199"/>
      <c r="K123" s="200"/>
      <c r="L123" s="201"/>
      <c r="M123" s="202"/>
      <c r="N123" s="203"/>
      <c r="O123" s="205"/>
      <c r="P123" s="195"/>
      <c r="Q123" s="203"/>
      <c r="R123" s="196"/>
      <c r="S123" s="197"/>
      <c r="T123" s="190"/>
      <c r="V123" s="8">
        <v>6</v>
      </c>
      <c r="W123" s="12" t="str">
        <f>C123</f>
        <v>Šimon Matěj</v>
      </c>
      <c r="X123" s="19" t="s">
        <v>7</v>
      </c>
      <c r="Y123" s="15" t="str">
        <f>C119</f>
        <v>Kramář Matěj</v>
      </c>
      <c r="Z123" s="45" t="s">
        <v>144</v>
      </c>
      <c r="AA123" s="46" t="s">
        <v>146</v>
      </c>
      <c r="AB123" s="46" t="s">
        <v>141</v>
      </c>
      <c r="AC123" s="46" t="s">
        <v>146</v>
      </c>
      <c r="AD123" s="49"/>
      <c r="AE123" s="28">
        <f t="shared" si="22"/>
        <v>1</v>
      </c>
      <c r="AF123" s="29" t="s">
        <v>6</v>
      </c>
      <c r="AG123" s="30">
        <f t="shared" si="23"/>
        <v>3</v>
      </c>
      <c r="AJ123">
        <f>A122</f>
        <v>31</v>
      </c>
      <c r="AK123">
        <f>A118</f>
        <v>28</v>
      </c>
    </row>
    <row r="124" spans="1:37" x14ac:dyDescent="0.2">
      <c r="A124" s="171">
        <v>40</v>
      </c>
      <c r="B124" s="191">
        <v>4</v>
      </c>
      <c r="C124" s="40" t="str">
        <f>IF(A124&gt;0,IF(VLOOKUP(A124,seznam!$A$4:$C$131,3)&gt;0,VLOOKUP(A124,seznam!$A$4:$C$131,3),"------"),"------")</f>
        <v>Prace</v>
      </c>
      <c r="D124" s="174">
        <f>O118</f>
        <v>3</v>
      </c>
      <c r="E124" s="174" t="str">
        <f>N118</f>
        <v>:</v>
      </c>
      <c r="F124" s="176">
        <f>M118</f>
        <v>1</v>
      </c>
      <c r="G124" s="193">
        <f>O120</f>
        <v>3</v>
      </c>
      <c r="H124" s="174" t="str">
        <f>N120</f>
        <v>:</v>
      </c>
      <c r="I124" s="176">
        <f>M120</f>
        <v>0</v>
      </c>
      <c r="J124" s="193">
        <f>O122</f>
        <v>1</v>
      </c>
      <c r="K124" s="174" t="str">
        <f>N122</f>
        <v>:</v>
      </c>
      <c r="L124" s="176">
        <f>M122</f>
        <v>3</v>
      </c>
      <c r="M124" s="182"/>
      <c r="N124" s="183"/>
      <c r="O124" s="184"/>
      <c r="P124" s="188">
        <f>D124+G124+J124</f>
        <v>7</v>
      </c>
      <c r="Q124" s="174" t="s">
        <v>6</v>
      </c>
      <c r="R124" s="176">
        <f>F124+I124+L124</f>
        <v>4</v>
      </c>
      <c r="S124" s="178">
        <f>IF(D124&gt;F124,2,IF(AND(D124&lt;F124,E124=":"),1,0))+IF(G124&gt;I124,2,IF(AND(G124&lt;I124,H124=":"),1,0))+IF(J124&gt;L124,2,IF(AND(J124&lt;L124,K124=":"),1,0))</f>
        <v>5</v>
      </c>
      <c r="T124" s="180" t="s">
        <v>155</v>
      </c>
    </row>
    <row r="125" spans="1:37" ht="13.5" thickBot="1" x14ac:dyDescent="0.25">
      <c r="A125" s="172"/>
      <c r="B125" s="192"/>
      <c r="C125" s="38" t="str">
        <f>IF(A124&gt;0,IF(VLOOKUP(A124,seznam!$A$4:$C$131,2)&gt;0,VLOOKUP(A124,seznam!$A$4:$C$131,2),"------"),"------")</f>
        <v>Žilková Elen</v>
      </c>
      <c r="D125" s="175"/>
      <c r="E125" s="175"/>
      <c r="F125" s="177"/>
      <c r="G125" s="194"/>
      <c r="H125" s="175"/>
      <c r="I125" s="177"/>
      <c r="J125" s="194"/>
      <c r="K125" s="175"/>
      <c r="L125" s="177"/>
      <c r="M125" s="185"/>
      <c r="N125" s="186"/>
      <c r="O125" s="187"/>
      <c r="P125" s="189"/>
      <c r="Q125" s="175"/>
      <c r="R125" s="177"/>
      <c r="S125" s="179"/>
      <c r="T125" s="181"/>
    </row>
    <row r="127" spans="1:37" ht="39.950000000000003" customHeight="1" x14ac:dyDescent="0.2">
      <c r="B127" s="230" t="str">
        <f>B1</f>
        <v>BTM U11 Lednice 21.9.2024</v>
      </c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</row>
    <row r="128" spans="1:37" ht="13.5" thickBot="1" x14ac:dyDescent="0.25"/>
    <row r="129" spans="1:37" ht="13.5" thickBot="1" x14ac:dyDescent="0.25">
      <c r="A129" s="86" t="s">
        <v>2</v>
      </c>
      <c r="B129" s="223" t="s">
        <v>69</v>
      </c>
      <c r="C129" s="224"/>
      <c r="D129" s="218">
        <v>1</v>
      </c>
      <c r="E129" s="226"/>
      <c r="F129" s="228"/>
      <c r="G129" s="225">
        <v>2</v>
      </c>
      <c r="H129" s="226"/>
      <c r="I129" s="228"/>
      <c r="J129" s="225">
        <v>3</v>
      </c>
      <c r="K129" s="226"/>
      <c r="L129" s="228"/>
      <c r="M129" s="225">
        <v>4</v>
      </c>
      <c r="N129" s="226"/>
      <c r="O129" s="227"/>
      <c r="P129" s="218" t="s">
        <v>3</v>
      </c>
      <c r="Q129" s="219"/>
      <c r="R129" s="220"/>
      <c r="S129" s="5" t="s">
        <v>4</v>
      </c>
      <c r="T129" s="4" t="s">
        <v>5</v>
      </c>
    </row>
    <row r="130" spans="1:37" x14ac:dyDescent="0.2">
      <c r="A130" s="173"/>
      <c r="B130" s="210">
        <v>1</v>
      </c>
      <c r="C130" s="39" t="str">
        <f>IF(A130&gt;0,IF(VLOOKUP(A130,seznam!$A$4:$C$131,3)&gt;0,VLOOKUP(A130,seznam!$A$4:$C$131,3),"------"),"------")</f>
        <v>------</v>
      </c>
      <c r="D130" s="211"/>
      <c r="E130" s="212"/>
      <c r="F130" s="213"/>
      <c r="G130" s="214">
        <f>AE133</f>
        <v>0</v>
      </c>
      <c r="H130" s="215" t="str">
        <f>AF133</f>
        <v>:</v>
      </c>
      <c r="I130" s="222">
        <f>AG133</f>
        <v>0</v>
      </c>
      <c r="J130" s="214">
        <f>AG135</f>
        <v>0</v>
      </c>
      <c r="K130" s="215" t="str">
        <f>AF135</f>
        <v>:</v>
      </c>
      <c r="L130" s="222">
        <f>AE135</f>
        <v>0</v>
      </c>
      <c r="M130" s="214">
        <f>AE130</f>
        <v>0</v>
      </c>
      <c r="N130" s="215" t="str">
        <f>AF130</f>
        <v>:</v>
      </c>
      <c r="O130" s="229">
        <f>AG130</f>
        <v>0</v>
      </c>
      <c r="P130" s="207">
        <f>G130+J130+M130</f>
        <v>0</v>
      </c>
      <c r="Q130" s="215" t="s">
        <v>6</v>
      </c>
      <c r="R130" s="222">
        <f>I130+L130+O130</f>
        <v>0</v>
      </c>
      <c r="S130" s="216">
        <f>IF(G130&gt;I130,2,IF(AND(G130&lt;I130,H130=":"),1,0))+IF(J130&gt;L130,2,IF(AND(J130&lt;L130,K130=":"),1,0))+IF(M130&gt;O130,2,IF(AND(M130&lt;O130,N130=":"),1,0))</f>
        <v>0</v>
      </c>
      <c r="T130" s="209"/>
      <c r="V130" s="6">
        <v>1</v>
      </c>
      <c r="W130" s="10" t="str">
        <f>C131</f>
        <v>------</v>
      </c>
      <c r="X130" s="16" t="s">
        <v>7</v>
      </c>
      <c r="Y130" s="13" t="str">
        <f>C137</f>
        <v>------</v>
      </c>
      <c r="Z130" s="42"/>
      <c r="AA130" s="43"/>
      <c r="AB130" s="43"/>
      <c r="AC130" s="43"/>
      <c r="AD130" s="47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6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>
        <f>A130</f>
        <v>0</v>
      </c>
      <c r="AK130">
        <f>A136</f>
        <v>0</v>
      </c>
    </row>
    <row r="131" spans="1:37" x14ac:dyDescent="0.2">
      <c r="A131" s="171"/>
      <c r="B131" s="206"/>
      <c r="C131" s="85" t="str">
        <f>IF(A130&gt;0,IF(VLOOKUP(A130,seznam!$A$4:$C$131,2)&gt;0,VLOOKUP(A130,seznam!$A$4:$C$131,2),"------"),"------")</f>
        <v>------</v>
      </c>
      <c r="D131" s="200"/>
      <c r="E131" s="200"/>
      <c r="F131" s="201"/>
      <c r="G131" s="202"/>
      <c r="H131" s="203"/>
      <c r="I131" s="196"/>
      <c r="J131" s="202"/>
      <c r="K131" s="203"/>
      <c r="L131" s="196"/>
      <c r="M131" s="202"/>
      <c r="N131" s="203"/>
      <c r="O131" s="205"/>
      <c r="P131" s="195"/>
      <c r="Q131" s="203"/>
      <c r="R131" s="196"/>
      <c r="S131" s="197"/>
      <c r="T131" s="190"/>
      <c r="V131" s="7">
        <v>2</v>
      </c>
      <c r="W131" s="11" t="str">
        <f>C133</f>
        <v>------</v>
      </c>
      <c r="X131" s="17" t="s">
        <v>7</v>
      </c>
      <c r="Y131" s="14" t="str">
        <f>C135</f>
        <v>------</v>
      </c>
      <c r="Z131" s="44"/>
      <c r="AA131" s="41"/>
      <c r="AB131" s="41"/>
      <c r="AC131" s="41"/>
      <c r="AD131" s="48"/>
      <c r="AE131" s="25">
        <f t="shared" si="24"/>
        <v>0</v>
      </c>
      <c r="AF131" s="26" t="s">
        <v>6</v>
      </c>
      <c r="AG131" s="27">
        <f t="shared" si="25"/>
        <v>0</v>
      </c>
      <c r="AJ131">
        <f>A132</f>
        <v>0</v>
      </c>
      <c r="AK131">
        <f>A134</f>
        <v>0</v>
      </c>
    </row>
    <row r="132" spans="1:37" x14ac:dyDescent="0.2">
      <c r="A132" s="171"/>
      <c r="B132" s="191">
        <v>2</v>
      </c>
      <c r="C132" s="40" t="str">
        <f>IF(A132&gt;0,IF(VLOOKUP(A132,seznam!$A$4:$C$131,3)&gt;0,VLOOKUP(A132,seznam!$A$4:$C$131,3),"------"),"------")</f>
        <v>------</v>
      </c>
      <c r="D132" s="174">
        <f>I130</f>
        <v>0</v>
      </c>
      <c r="E132" s="174" t="str">
        <f>H130</f>
        <v>:</v>
      </c>
      <c r="F132" s="176">
        <f>G130</f>
        <v>0</v>
      </c>
      <c r="G132" s="182"/>
      <c r="H132" s="183"/>
      <c r="I132" s="198"/>
      <c r="J132" s="193">
        <f>AE131</f>
        <v>0</v>
      </c>
      <c r="K132" s="174" t="str">
        <f>AF131</f>
        <v>:</v>
      </c>
      <c r="L132" s="176">
        <f>AG131</f>
        <v>0</v>
      </c>
      <c r="M132" s="193">
        <f>AE134</f>
        <v>0</v>
      </c>
      <c r="N132" s="174" t="str">
        <f>AF134</f>
        <v>:</v>
      </c>
      <c r="O132" s="204">
        <f>AG134</f>
        <v>0</v>
      </c>
      <c r="P132" s="188">
        <f>D132+J132+M132</f>
        <v>0</v>
      </c>
      <c r="Q132" s="174" t="s">
        <v>6</v>
      </c>
      <c r="R132" s="176">
        <f>F132+L132+O132</f>
        <v>0</v>
      </c>
      <c r="S132" s="178">
        <f>IF(D132&gt;F132,2,IF(AND(D132&lt;F132,E132=":"),1,0))+IF(J132&gt;L132,2,IF(AND(J132&lt;L132,K132=":"),1,0))+IF(M132&gt;O132,2,IF(AND(M132&lt;O132,N132=":"),1,0))</f>
        <v>0</v>
      </c>
      <c r="T132" s="180"/>
      <c r="V132" s="7">
        <v>3</v>
      </c>
      <c r="W132" s="11" t="str">
        <f>C137</f>
        <v>------</v>
      </c>
      <c r="X132" s="18" t="s">
        <v>7</v>
      </c>
      <c r="Y132" s="14" t="str">
        <f>C135</f>
        <v>------</v>
      </c>
      <c r="Z132" s="44"/>
      <c r="AA132" s="41"/>
      <c r="AB132" s="41"/>
      <c r="AC132" s="41"/>
      <c r="AD132" s="48"/>
      <c r="AE132" s="25">
        <f t="shared" si="24"/>
        <v>0</v>
      </c>
      <c r="AF132" s="26" t="s">
        <v>6</v>
      </c>
      <c r="AG132" s="27">
        <f t="shared" si="25"/>
        <v>0</v>
      </c>
      <c r="AJ132">
        <f>A136</f>
        <v>0</v>
      </c>
      <c r="AK132">
        <f>A134</f>
        <v>0</v>
      </c>
    </row>
    <row r="133" spans="1:37" x14ac:dyDescent="0.2">
      <c r="A133" s="171"/>
      <c r="B133" s="206"/>
      <c r="C133" s="37" t="str">
        <f>IF(A132&gt;0,IF(VLOOKUP(A132,seznam!$A$4:$C$131,2)&gt;0,VLOOKUP(A132,seznam!$A$4:$C$131,2),"------"),"------")</f>
        <v>------</v>
      </c>
      <c r="D133" s="203"/>
      <c r="E133" s="203"/>
      <c r="F133" s="196"/>
      <c r="G133" s="199"/>
      <c r="H133" s="200"/>
      <c r="I133" s="201"/>
      <c r="J133" s="202"/>
      <c r="K133" s="203"/>
      <c r="L133" s="196"/>
      <c r="M133" s="202"/>
      <c r="N133" s="203"/>
      <c r="O133" s="205"/>
      <c r="P133" s="221"/>
      <c r="Q133" s="217"/>
      <c r="R133" s="208"/>
      <c r="S133" s="197"/>
      <c r="T133" s="190"/>
      <c r="V133" s="7">
        <v>4</v>
      </c>
      <c r="W133" s="11" t="str">
        <f>C131</f>
        <v>------</v>
      </c>
      <c r="X133" s="17" t="s">
        <v>7</v>
      </c>
      <c r="Y133" s="14" t="str">
        <f>C133</f>
        <v>------</v>
      </c>
      <c r="Z133" s="44"/>
      <c r="AA133" s="41"/>
      <c r="AB133" s="41"/>
      <c r="AC133" s="41"/>
      <c r="AD133" s="48"/>
      <c r="AE133" s="25">
        <f t="shared" si="24"/>
        <v>0</v>
      </c>
      <c r="AF133" s="26" t="s">
        <v>6</v>
      </c>
      <c r="AG133" s="27">
        <f t="shared" si="25"/>
        <v>0</v>
      </c>
      <c r="AJ133">
        <f>A130</f>
        <v>0</v>
      </c>
      <c r="AK133">
        <f>A132</f>
        <v>0</v>
      </c>
    </row>
    <row r="134" spans="1:37" x14ac:dyDescent="0.2">
      <c r="A134" s="171"/>
      <c r="B134" s="191">
        <v>3</v>
      </c>
      <c r="C134" s="40" t="str">
        <f>IF(A134&gt;0,IF(VLOOKUP(A134,seznam!$A$4:$C$131,3)&gt;0,VLOOKUP(A134,seznam!$A$4:$C$131,3),"------"),"------")</f>
        <v>------</v>
      </c>
      <c r="D134" s="174">
        <f>L130</f>
        <v>0</v>
      </c>
      <c r="E134" s="174" t="str">
        <f>K130</f>
        <v>:</v>
      </c>
      <c r="F134" s="176">
        <f>J130</f>
        <v>0</v>
      </c>
      <c r="G134" s="193">
        <f>L132</f>
        <v>0</v>
      </c>
      <c r="H134" s="174" t="str">
        <f>K132</f>
        <v>:</v>
      </c>
      <c r="I134" s="176">
        <f>J132</f>
        <v>0</v>
      </c>
      <c r="J134" s="182"/>
      <c r="K134" s="183"/>
      <c r="L134" s="198"/>
      <c r="M134" s="193">
        <f>AG132</f>
        <v>0</v>
      </c>
      <c r="N134" s="174" t="str">
        <f>AF132</f>
        <v>:</v>
      </c>
      <c r="O134" s="204">
        <f>AE132</f>
        <v>0</v>
      </c>
      <c r="P134" s="188">
        <f>D134+G134+M134</f>
        <v>0</v>
      </c>
      <c r="Q134" s="174" t="s">
        <v>6</v>
      </c>
      <c r="R134" s="176">
        <f>F134+I134+O134</f>
        <v>0</v>
      </c>
      <c r="S134" s="178">
        <f>IF(D134&gt;F134,2,IF(AND(D134&lt;F134,E134=":"),1,0))+IF(G134&gt;I134,2,IF(AND(G134&lt;I134,H134=":"),1,0))+IF(M134&gt;O134,2,IF(AND(M134&lt;O134,N134=":"),1,0))</f>
        <v>0</v>
      </c>
      <c r="T134" s="180"/>
      <c r="V134" s="7">
        <v>5</v>
      </c>
      <c r="W134" s="11" t="str">
        <f>C133</f>
        <v>------</v>
      </c>
      <c r="X134" s="17" t="s">
        <v>7</v>
      </c>
      <c r="Y134" s="14" t="str">
        <f>C137</f>
        <v>------</v>
      </c>
      <c r="Z134" s="44"/>
      <c r="AA134" s="41"/>
      <c r="AB134" s="41"/>
      <c r="AC134" s="41"/>
      <c r="AD134" s="48"/>
      <c r="AE134" s="25">
        <f t="shared" si="24"/>
        <v>0</v>
      </c>
      <c r="AF134" s="26" t="s">
        <v>6</v>
      </c>
      <c r="AG134" s="27">
        <f t="shared" si="25"/>
        <v>0</v>
      </c>
      <c r="AJ134">
        <f>A132</f>
        <v>0</v>
      </c>
      <c r="AK134">
        <f>A136</f>
        <v>0</v>
      </c>
    </row>
    <row r="135" spans="1:37" ht="13.5" thickBot="1" x14ac:dyDescent="0.25">
      <c r="A135" s="171"/>
      <c r="B135" s="206"/>
      <c r="C135" s="37" t="str">
        <f>IF(A134&gt;0,IF(VLOOKUP(A134,seznam!$A$4:$C$131,2)&gt;0,VLOOKUP(A134,seznam!$A$4:$C$131,2),"------"),"------")</f>
        <v>------</v>
      </c>
      <c r="D135" s="203"/>
      <c r="E135" s="203"/>
      <c r="F135" s="196"/>
      <c r="G135" s="202"/>
      <c r="H135" s="203"/>
      <c r="I135" s="196"/>
      <c r="J135" s="199"/>
      <c r="K135" s="200"/>
      <c r="L135" s="201"/>
      <c r="M135" s="202"/>
      <c r="N135" s="203"/>
      <c r="O135" s="205"/>
      <c r="P135" s="195"/>
      <c r="Q135" s="203"/>
      <c r="R135" s="196"/>
      <c r="S135" s="197"/>
      <c r="T135" s="190"/>
      <c r="V135" s="8">
        <v>6</v>
      </c>
      <c r="W135" s="12" t="str">
        <f>C135</f>
        <v>------</v>
      </c>
      <c r="X135" s="19" t="s">
        <v>7</v>
      </c>
      <c r="Y135" s="15" t="str">
        <f>C131</f>
        <v>------</v>
      </c>
      <c r="Z135" s="45"/>
      <c r="AA135" s="46"/>
      <c r="AB135" s="46"/>
      <c r="AC135" s="46"/>
      <c r="AD135" s="49"/>
      <c r="AE135" s="28">
        <f t="shared" si="24"/>
        <v>0</v>
      </c>
      <c r="AF135" s="29" t="s">
        <v>6</v>
      </c>
      <c r="AG135" s="30">
        <f t="shared" si="25"/>
        <v>0</v>
      </c>
      <c r="AJ135">
        <f>A134</f>
        <v>0</v>
      </c>
      <c r="AK135">
        <f>A130</f>
        <v>0</v>
      </c>
    </row>
    <row r="136" spans="1:37" x14ac:dyDescent="0.2">
      <c r="A136" s="171"/>
      <c r="B136" s="191">
        <v>4</v>
      </c>
      <c r="C136" s="40" t="str">
        <f>IF(A136&gt;0,IF(VLOOKUP(A136,seznam!$A$4:$C$131,3)&gt;0,VLOOKUP(A136,seznam!$A$4:$C$131,3),"------"),"------")</f>
        <v>------</v>
      </c>
      <c r="D136" s="174">
        <f>O130</f>
        <v>0</v>
      </c>
      <c r="E136" s="174" t="str">
        <f>N130</f>
        <v>:</v>
      </c>
      <c r="F136" s="176">
        <f>M130</f>
        <v>0</v>
      </c>
      <c r="G136" s="193">
        <f>O132</f>
        <v>0</v>
      </c>
      <c r="H136" s="174" t="str">
        <f>N132</f>
        <v>:</v>
      </c>
      <c r="I136" s="176">
        <f>M132</f>
        <v>0</v>
      </c>
      <c r="J136" s="193">
        <f>O134</f>
        <v>0</v>
      </c>
      <c r="K136" s="174" t="str">
        <f>N134</f>
        <v>:</v>
      </c>
      <c r="L136" s="176">
        <f>M134</f>
        <v>0</v>
      </c>
      <c r="M136" s="182"/>
      <c r="N136" s="183"/>
      <c r="O136" s="184"/>
      <c r="P136" s="188">
        <f>D136+G136+J136</f>
        <v>0</v>
      </c>
      <c r="Q136" s="174" t="s">
        <v>6</v>
      </c>
      <c r="R136" s="176">
        <f>F136+I136+L136</f>
        <v>0</v>
      </c>
      <c r="S136" s="178">
        <f>IF(D136&gt;F136,2,IF(AND(D136&lt;F136,E136=":"),1,0))+IF(G136&gt;I136,2,IF(AND(G136&lt;I136,H136=":"),1,0))+IF(J136&gt;L136,2,IF(AND(J136&lt;L136,K136=":"),1,0))</f>
        <v>0</v>
      </c>
      <c r="T136" s="180"/>
    </row>
    <row r="137" spans="1:37" ht="13.5" thickBot="1" x14ac:dyDescent="0.25">
      <c r="A137" s="172"/>
      <c r="B137" s="192"/>
      <c r="C137" s="38" t="str">
        <f>IF(A136&gt;0,IF(VLOOKUP(A136,seznam!$A$4:$C$131,2)&gt;0,VLOOKUP(A136,seznam!$A$4:$C$131,2),"------"),"------")</f>
        <v>------</v>
      </c>
      <c r="D137" s="175"/>
      <c r="E137" s="175"/>
      <c r="F137" s="177"/>
      <c r="G137" s="194"/>
      <c r="H137" s="175"/>
      <c r="I137" s="177"/>
      <c r="J137" s="194"/>
      <c r="K137" s="175"/>
      <c r="L137" s="177"/>
      <c r="M137" s="185"/>
      <c r="N137" s="186"/>
      <c r="O137" s="187"/>
      <c r="P137" s="189"/>
      <c r="Q137" s="175"/>
      <c r="R137" s="177"/>
      <c r="S137" s="179"/>
      <c r="T137" s="181"/>
    </row>
    <row r="138" spans="1:37" ht="13.5" thickBot="1" x14ac:dyDescent="0.25"/>
    <row r="139" spans="1:37" ht="13.5" thickBot="1" x14ac:dyDescent="0.25">
      <c r="A139" s="86" t="s">
        <v>2</v>
      </c>
      <c r="B139" s="223" t="s">
        <v>70</v>
      </c>
      <c r="C139" s="224"/>
      <c r="D139" s="218">
        <v>1</v>
      </c>
      <c r="E139" s="226"/>
      <c r="F139" s="228"/>
      <c r="G139" s="225">
        <v>2</v>
      </c>
      <c r="H139" s="226"/>
      <c r="I139" s="228"/>
      <c r="J139" s="225">
        <v>3</v>
      </c>
      <c r="K139" s="226"/>
      <c r="L139" s="228"/>
      <c r="M139" s="225">
        <v>4</v>
      </c>
      <c r="N139" s="226"/>
      <c r="O139" s="227"/>
      <c r="P139" s="218" t="s">
        <v>3</v>
      </c>
      <c r="Q139" s="219"/>
      <c r="R139" s="220"/>
      <c r="S139" s="5" t="s">
        <v>4</v>
      </c>
      <c r="T139" s="4" t="s">
        <v>5</v>
      </c>
    </row>
    <row r="140" spans="1:37" x14ac:dyDescent="0.2">
      <c r="A140" s="173"/>
      <c r="B140" s="210">
        <v>1</v>
      </c>
      <c r="C140" s="39" t="str">
        <f>IF(A140&gt;0,IF(VLOOKUP(A140,seznam!$A$4:$C$131,3)&gt;0,VLOOKUP(A140,seznam!$A$4:$C$131,3),"------"),"------")</f>
        <v>------</v>
      </c>
      <c r="D140" s="211"/>
      <c r="E140" s="212"/>
      <c r="F140" s="213"/>
      <c r="G140" s="214">
        <f>AE143</f>
        <v>0</v>
      </c>
      <c r="H140" s="215" t="str">
        <f>AF143</f>
        <v>:</v>
      </c>
      <c r="I140" s="222">
        <f>AG143</f>
        <v>0</v>
      </c>
      <c r="J140" s="214">
        <f>AG145</f>
        <v>0</v>
      </c>
      <c r="K140" s="215" t="str">
        <f>AF145</f>
        <v>:</v>
      </c>
      <c r="L140" s="222">
        <f>AE145</f>
        <v>0</v>
      </c>
      <c r="M140" s="214">
        <f>AE140</f>
        <v>0</v>
      </c>
      <c r="N140" s="215" t="str">
        <f>AF140</f>
        <v>:</v>
      </c>
      <c r="O140" s="229">
        <f>AG140</f>
        <v>0</v>
      </c>
      <c r="P140" s="207">
        <f>G140+J140+M140</f>
        <v>0</v>
      </c>
      <c r="Q140" s="215" t="s">
        <v>6</v>
      </c>
      <c r="R140" s="222">
        <f>I140+L140+O140</f>
        <v>0</v>
      </c>
      <c r="S140" s="216">
        <f>IF(G140&gt;I140,2,IF(AND(G140&lt;I140,H140=":"),1,0))+IF(J140&gt;L140,2,IF(AND(J140&lt;L140,K140=":"),1,0))+IF(M140&gt;O140,2,IF(AND(M140&lt;O140,N140=":"),1,0))</f>
        <v>0</v>
      </c>
      <c r="T140" s="209"/>
      <c r="V140" s="6">
        <v>1</v>
      </c>
      <c r="W140" s="10" t="str">
        <f>C141</f>
        <v>------</v>
      </c>
      <c r="X140" s="16" t="s">
        <v>7</v>
      </c>
      <c r="Y140" s="13" t="str">
        <f>C147</f>
        <v>------</v>
      </c>
      <c r="Z140" s="42"/>
      <c r="AA140" s="43"/>
      <c r="AB140" s="43"/>
      <c r="AC140" s="43"/>
      <c r="AD140" s="47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6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>
        <f>A140</f>
        <v>0</v>
      </c>
      <c r="AK140">
        <f>A146</f>
        <v>0</v>
      </c>
    </row>
    <row r="141" spans="1:37" x14ac:dyDescent="0.2">
      <c r="A141" s="171"/>
      <c r="B141" s="206"/>
      <c r="C141" s="85" t="str">
        <f>IF(A140&gt;0,IF(VLOOKUP(A140,seznam!$A$4:$C$131,2)&gt;0,VLOOKUP(A140,seznam!$A$4:$C$131,2),"------"),"------")</f>
        <v>------</v>
      </c>
      <c r="D141" s="200"/>
      <c r="E141" s="200"/>
      <c r="F141" s="201"/>
      <c r="G141" s="202"/>
      <c r="H141" s="203"/>
      <c r="I141" s="196"/>
      <c r="J141" s="202"/>
      <c r="K141" s="203"/>
      <c r="L141" s="196"/>
      <c r="M141" s="202"/>
      <c r="N141" s="203"/>
      <c r="O141" s="205"/>
      <c r="P141" s="195"/>
      <c r="Q141" s="203"/>
      <c r="R141" s="196"/>
      <c r="S141" s="197"/>
      <c r="T141" s="190"/>
      <c r="V141" s="7">
        <v>2</v>
      </c>
      <c r="W141" s="11" t="str">
        <f>C143</f>
        <v>------</v>
      </c>
      <c r="X141" s="17" t="s">
        <v>7</v>
      </c>
      <c r="Y141" s="14" t="str">
        <f>C145</f>
        <v>------</v>
      </c>
      <c r="Z141" s="44"/>
      <c r="AA141" s="41"/>
      <c r="AB141" s="41"/>
      <c r="AC141" s="41"/>
      <c r="AD141" s="48"/>
      <c r="AE141" s="25">
        <f t="shared" si="26"/>
        <v>0</v>
      </c>
      <c r="AF141" s="26" t="s">
        <v>6</v>
      </c>
      <c r="AG141" s="27">
        <f t="shared" si="27"/>
        <v>0</v>
      </c>
      <c r="AJ141">
        <f>A142</f>
        <v>0</v>
      </c>
      <c r="AK141">
        <f>A144</f>
        <v>0</v>
      </c>
    </row>
    <row r="142" spans="1:37" x14ac:dyDescent="0.2">
      <c r="A142" s="171"/>
      <c r="B142" s="191">
        <v>2</v>
      </c>
      <c r="C142" s="40" t="str">
        <f>IF(A142&gt;0,IF(VLOOKUP(A142,seznam!$A$4:$C$131,3)&gt;0,VLOOKUP(A142,seznam!$A$4:$C$131,3),"------"),"------")</f>
        <v>------</v>
      </c>
      <c r="D142" s="174">
        <f>I140</f>
        <v>0</v>
      </c>
      <c r="E142" s="174" t="str">
        <f>H140</f>
        <v>:</v>
      </c>
      <c r="F142" s="176">
        <f>G140</f>
        <v>0</v>
      </c>
      <c r="G142" s="182"/>
      <c r="H142" s="183"/>
      <c r="I142" s="198"/>
      <c r="J142" s="193">
        <f>AE141</f>
        <v>0</v>
      </c>
      <c r="K142" s="174" t="str">
        <f>AF141</f>
        <v>:</v>
      </c>
      <c r="L142" s="176">
        <f>AG141</f>
        <v>0</v>
      </c>
      <c r="M142" s="193">
        <f>AE144</f>
        <v>0</v>
      </c>
      <c r="N142" s="174" t="str">
        <f>AF144</f>
        <v>:</v>
      </c>
      <c r="O142" s="204">
        <f>AG144</f>
        <v>0</v>
      </c>
      <c r="P142" s="188">
        <f>D142+J142+M142</f>
        <v>0</v>
      </c>
      <c r="Q142" s="174" t="s">
        <v>6</v>
      </c>
      <c r="R142" s="176">
        <f>F142+L142+O142</f>
        <v>0</v>
      </c>
      <c r="S142" s="178">
        <f>IF(D142&gt;F142,2,IF(AND(D142&lt;F142,E142=":"),1,0))+IF(J142&gt;L142,2,IF(AND(J142&lt;L142,K142=":"),1,0))+IF(M142&gt;O142,2,IF(AND(M142&lt;O142,N142=":"),1,0))</f>
        <v>0</v>
      </c>
      <c r="T142" s="180"/>
      <c r="V142" s="7">
        <v>3</v>
      </c>
      <c r="W142" s="11" t="str">
        <f>C147</f>
        <v>------</v>
      </c>
      <c r="X142" s="18" t="s">
        <v>7</v>
      </c>
      <c r="Y142" s="14" t="str">
        <f>C145</f>
        <v>------</v>
      </c>
      <c r="Z142" s="44"/>
      <c r="AA142" s="41"/>
      <c r="AB142" s="41"/>
      <c r="AC142" s="41"/>
      <c r="AD142" s="48"/>
      <c r="AE142" s="25">
        <f t="shared" si="26"/>
        <v>0</v>
      </c>
      <c r="AF142" s="26" t="s">
        <v>6</v>
      </c>
      <c r="AG142" s="27">
        <f t="shared" si="27"/>
        <v>0</v>
      </c>
      <c r="AJ142">
        <f>A146</f>
        <v>0</v>
      </c>
      <c r="AK142">
        <f>A144</f>
        <v>0</v>
      </c>
    </row>
    <row r="143" spans="1:37" x14ac:dyDescent="0.2">
      <c r="A143" s="171"/>
      <c r="B143" s="206"/>
      <c r="C143" s="37" t="str">
        <f>IF(A142&gt;0,IF(VLOOKUP(A142,seznam!$A$4:$C$131,2)&gt;0,VLOOKUP(A142,seznam!$A$4:$C$131,2),"------"),"------")</f>
        <v>------</v>
      </c>
      <c r="D143" s="203"/>
      <c r="E143" s="203"/>
      <c r="F143" s="196"/>
      <c r="G143" s="199"/>
      <c r="H143" s="200"/>
      <c r="I143" s="201"/>
      <c r="J143" s="202"/>
      <c r="K143" s="203"/>
      <c r="L143" s="196"/>
      <c r="M143" s="202"/>
      <c r="N143" s="203"/>
      <c r="O143" s="205"/>
      <c r="P143" s="221"/>
      <c r="Q143" s="217"/>
      <c r="R143" s="208"/>
      <c r="S143" s="197"/>
      <c r="T143" s="190"/>
      <c r="V143" s="7">
        <v>4</v>
      </c>
      <c r="W143" s="11" t="str">
        <f>C141</f>
        <v>------</v>
      </c>
      <c r="X143" s="17" t="s">
        <v>7</v>
      </c>
      <c r="Y143" s="14" t="str">
        <f>C143</f>
        <v>------</v>
      </c>
      <c r="Z143" s="44"/>
      <c r="AA143" s="41"/>
      <c r="AB143" s="41"/>
      <c r="AC143" s="41"/>
      <c r="AD143" s="48"/>
      <c r="AE143" s="25">
        <f t="shared" si="26"/>
        <v>0</v>
      </c>
      <c r="AF143" s="26" t="s">
        <v>6</v>
      </c>
      <c r="AG143" s="27">
        <f t="shared" si="27"/>
        <v>0</v>
      </c>
      <c r="AJ143">
        <f>A140</f>
        <v>0</v>
      </c>
      <c r="AK143">
        <f>A142</f>
        <v>0</v>
      </c>
    </row>
    <row r="144" spans="1:37" x14ac:dyDescent="0.2">
      <c r="A144" s="171"/>
      <c r="B144" s="191">
        <v>3</v>
      </c>
      <c r="C144" s="40" t="str">
        <f>IF(A144&gt;0,IF(VLOOKUP(A144,seznam!$A$4:$C$131,3)&gt;0,VLOOKUP(A144,seznam!$A$4:$C$131,3),"------"),"------")</f>
        <v>------</v>
      </c>
      <c r="D144" s="174">
        <f>L140</f>
        <v>0</v>
      </c>
      <c r="E144" s="174" t="str">
        <f>K140</f>
        <v>:</v>
      </c>
      <c r="F144" s="176">
        <f>J140</f>
        <v>0</v>
      </c>
      <c r="G144" s="193">
        <f>L142</f>
        <v>0</v>
      </c>
      <c r="H144" s="174" t="str">
        <f>K142</f>
        <v>:</v>
      </c>
      <c r="I144" s="176">
        <f>J142</f>
        <v>0</v>
      </c>
      <c r="J144" s="182"/>
      <c r="K144" s="183"/>
      <c r="L144" s="198"/>
      <c r="M144" s="193">
        <f>AG142</f>
        <v>0</v>
      </c>
      <c r="N144" s="174" t="str">
        <f>AF142</f>
        <v>:</v>
      </c>
      <c r="O144" s="204">
        <f>AE142</f>
        <v>0</v>
      </c>
      <c r="P144" s="188">
        <f>D144+G144+M144</f>
        <v>0</v>
      </c>
      <c r="Q144" s="174" t="s">
        <v>6</v>
      </c>
      <c r="R144" s="176">
        <f>F144+I144+O144</f>
        <v>0</v>
      </c>
      <c r="S144" s="178">
        <f>IF(D144&gt;F144,2,IF(AND(D144&lt;F144,E144=":"),1,0))+IF(G144&gt;I144,2,IF(AND(G144&lt;I144,H144=":"),1,0))+IF(M144&gt;O144,2,IF(AND(M144&lt;O144,N144=":"),1,0))</f>
        <v>0</v>
      </c>
      <c r="T144" s="180"/>
      <c r="V144" s="7">
        <v>5</v>
      </c>
      <c r="W144" s="11" t="str">
        <f>C143</f>
        <v>------</v>
      </c>
      <c r="X144" s="17" t="s">
        <v>7</v>
      </c>
      <c r="Y144" s="14" t="str">
        <f>C147</f>
        <v>------</v>
      </c>
      <c r="Z144" s="44"/>
      <c r="AA144" s="41"/>
      <c r="AB144" s="41"/>
      <c r="AC144" s="41"/>
      <c r="AD144" s="48"/>
      <c r="AE144" s="25">
        <f t="shared" si="26"/>
        <v>0</v>
      </c>
      <c r="AF144" s="26" t="s">
        <v>6</v>
      </c>
      <c r="AG144" s="27">
        <f t="shared" si="27"/>
        <v>0</v>
      </c>
      <c r="AJ144">
        <f>A142</f>
        <v>0</v>
      </c>
      <c r="AK144">
        <f>A146</f>
        <v>0</v>
      </c>
    </row>
    <row r="145" spans="1:37" ht="13.5" thickBot="1" x14ac:dyDescent="0.25">
      <c r="A145" s="171"/>
      <c r="B145" s="206"/>
      <c r="C145" s="37" t="str">
        <f>IF(A144&gt;0,IF(VLOOKUP(A144,seznam!$A$4:$C$131,2)&gt;0,VLOOKUP(A144,seznam!$A$4:$C$131,2),"------"),"------")</f>
        <v>------</v>
      </c>
      <c r="D145" s="203"/>
      <c r="E145" s="203"/>
      <c r="F145" s="196"/>
      <c r="G145" s="202"/>
      <c r="H145" s="203"/>
      <c r="I145" s="196"/>
      <c r="J145" s="199"/>
      <c r="K145" s="200"/>
      <c r="L145" s="201"/>
      <c r="M145" s="202"/>
      <c r="N145" s="203"/>
      <c r="O145" s="205"/>
      <c r="P145" s="195"/>
      <c r="Q145" s="203"/>
      <c r="R145" s="196"/>
      <c r="S145" s="197"/>
      <c r="T145" s="190"/>
      <c r="V145" s="8">
        <v>6</v>
      </c>
      <c r="W145" s="12" t="str">
        <f>C145</f>
        <v>------</v>
      </c>
      <c r="X145" s="19" t="s">
        <v>7</v>
      </c>
      <c r="Y145" s="15" t="str">
        <f>C141</f>
        <v>------</v>
      </c>
      <c r="Z145" s="45"/>
      <c r="AA145" s="46"/>
      <c r="AB145" s="46"/>
      <c r="AC145" s="46"/>
      <c r="AD145" s="49"/>
      <c r="AE145" s="28">
        <f t="shared" si="26"/>
        <v>0</v>
      </c>
      <c r="AF145" s="29" t="s">
        <v>6</v>
      </c>
      <c r="AG145" s="30">
        <f t="shared" si="27"/>
        <v>0</v>
      </c>
      <c r="AJ145">
        <f>A144</f>
        <v>0</v>
      </c>
      <c r="AK145">
        <f>A140</f>
        <v>0</v>
      </c>
    </row>
    <row r="146" spans="1:37" x14ac:dyDescent="0.2">
      <c r="A146" s="171"/>
      <c r="B146" s="191">
        <v>4</v>
      </c>
      <c r="C146" s="40" t="str">
        <f>IF(A146&gt;0,IF(VLOOKUP(A146,seznam!$A$4:$C$131,3)&gt;0,VLOOKUP(A146,seznam!$A$4:$C$131,3),"------"),"------")</f>
        <v>------</v>
      </c>
      <c r="D146" s="174">
        <f>O140</f>
        <v>0</v>
      </c>
      <c r="E146" s="174" t="str">
        <f>N140</f>
        <v>:</v>
      </c>
      <c r="F146" s="176">
        <f>M140</f>
        <v>0</v>
      </c>
      <c r="G146" s="193">
        <f>O142</f>
        <v>0</v>
      </c>
      <c r="H146" s="174" t="str">
        <f>N142</f>
        <v>:</v>
      </c>
      <c r="I146" s="176">
        <f>M142</f>
        <v>0</v>
      </c>
      <c r="J146" s="193">
        <f>O144</f>
        <v>0</v>
      </c>
      <c r="K146" s="174" t="str">
        <f>N144</f>
        <v>:</v>
      </c>
      <c r="L146" s="176">
        <f>M144</f>
        <v>0</v>
      </c>
      <c r="M146" s="182"/>
      <c r="N146" s="183"/>
      <c r="O146" s="184"/>
      <c r="P146" s="188">
        <f>D146+G146+J146</f>
        <v>0</v>
      </c>
      <c r="Q146" s="174" t="s">
        <v>6</v>
      </c>
      <c r="R146" s="176">
        <f>F146+I146+L146</f>
        <v>0</v>
      </c>
      <c r="S146" s="178">
        <f>IF(D146&gt;F146,2,IF(AND(D146&lt;F146,E146=":"),1,0))+IF(G146&gt;I146,2,IF(AND(G146&lt;I146,H146=":"),1,0))+IF(J146&gt;L146,2,IF(AND(J146&lt;L146,K146=":"),1,0))</f>
        <v>0</v>
      </c>
      <c r="T146" s="180"/>
    </row>
    <row r="147" spans="1:37" ht="13.5" thickBot="1" x14ac:dyDescent="0.25">
      <c r="A147" s="172"/>
      <c r="B147" s="192"/>
      <c r="C147" s="38" t="str">
        <f>IF(A146&gt;0,IF(VLOOKUP(A146,seznam!$A$4:$C$131,2)&gt;0,VLOOKUP(A146,seznam!$A$4:$C$131,2),"------"),"------")</f>
        <v>------</v>
      </c>
      <c r="D147" s="175"/>
      <c r="E147" s="175"/>
      <c r="F147" s="177"/>
      <c r="G147" s="194"/>
      <c r="H147" s="175"/>
      <c r="I147" s="177"/>
      <c r="J147" s="194"/>
      <c r="K147" s="175"/>
      <c r="L147" s="177"/>
      <c r="M147" s="185"/>
      <c r="N147" s="186"/>
      <c r="O147" s="187"/>
      <c r="P147" s="189"/>
      <c r="Q147" s="175"/>
      <c r="R147" s="177"/>
      <c r="S147" s="179"/>
      <c r="T147" s="181"/>
    </row>
    <row r="148" spans="1:37" ht="13.5" thickBot="1" x14ac:dyDescent="0.25"/>
    <row r="149" spans="1:37" ht="13.5" thickBot="1" x14ac:dyDescent="0.25">
      <c r="A149" s="86" t="s">
        <v>2</v>
      </c>
      <c r="B149" s="223" t="s">
        <v>71</v>
      </c>
      <c r="C149" s="224"/>
      <c r="D149" s="218">
        <v>1</v>
      </c>
      <c r="E149" s="226"/>
      <c r="F149" s="228"/>
      <c r="G149" s="225">
        <v>2</v>
      </c>
      <c r="H149" s="226"/>
      <c r="I149" s="228"/>
      <c r="J149" s="225">
        <v>3</v>
      </c>
      <c r="K149" s="226"/>
      <c r="L149" s="228"/>
      <c r="M149" s="225">
        <v>4</v>
      </c>
      <c r="N149" s="226"/>
      <c r="O149" s="227"/>
      <c r="P149" s="218" t="s">
        <v>3</v>
      </c>
      <c r="Q149" s="219"/>
      <c r="R149" s="220"/>
      <c r="S149" s="5" t="s">
        <v>4</v>
      </c>
      <c r="T149" s="4" t="s">
        <v>5</v>
      </c>
    </row>
    <row r="150" spans="1:37" x14ac:dyDescent="0.2">
      <c r="A150" s="173"/>
      <c r="B150" s="210">
        <v>1</v>
      </c>
      <c r="C150" s="39" t="str">
        <f>IF(A150&gt;0,IF(VLOOKUP(A150,seznam!$A$4:$C$131,3)&gt;0,VLOOKUP(A150,seznam!$A$4:$C$131,3),"------"),"------")</f>
        <v>------</v>
      </c>
      <c r="D150" s="211"/>
      <c r="E150" s="212"/>
      <c r="F150" s="213"/>
      <c r="G150" s="214">
        <f>AE153</f>
        <v>0</v>
      </c>
      <c r="H150" s="215" t="str">
        <f>AF153</f>
        <v>:</v>
      </c>
      <c r="I150" s="222">
        <f>AG153</f>
        <v>0</v>
      </c>
      <c r="J150" s="214">
        <f>AG155</f>
        <v>0</v>
      </c>
      <c r="K150" s="215" t="str">
        <f>AF155</f>
        <v>:</v>
      </c>
      <c r="L150" s="222">
        <f>AE155</f>
        <v>0</v>
      </c>
      <c r="M150" s="214">
        <f>AE150</f>
        <v>0</v>
      </c>
      <c r="N150" s="215" t="str">
        <f>AF150</f>
        <v>:</v>
      </c>
      <c r="O150" s="229">
        <f>AG150</f>
        <v>0</v>
      </c>
      <c r="P150" s="207">
        <f>G150+J150+M150</f>
        <v>0</v>
      </c>
      <c r="Q150" s="215" t="s">
        <v>6</v>
      </c>
      <c r="R150" s="222">
        <f>I150+L150+O150</f>
        <v>0</v>
      </c>
      <c r="S150" s="216">
        <f>IF(G150&gt;I150,2,IF(AND(G150&lt;I150,H150=":"),1,0))+IF(J150&gt;L150,2,IF(AND(J150&lt;L150,K150=":"),1,0))+IF(M150&gt;O150,2,IF(AND(M150&lt;O150,N150=":"),1,0))</f>
        <v>0</v>
      </c>
      <c r="T150" s="209"/>
      <c r="V150" s="6">
        <v>1</v>
      </c>
      <c r="W150" s="10" t="str">
        <f>C151</f>
        <v>------</v>
      </c>
      <c r="X150" s="16" t="s">
        <v>7</v>
      </c>
      <c r="Y150" s="13" t="str">
        <f>C157</f>
        <v>------</v>
      </c>
      <c r="Z150" s="42"/>
      <c r="AA150" s="43"/>
      <c r="AB150" s="43"/>
      <c r="AC150" s="43"/>
      <c r="AD150" s="47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6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>
        <f>A150</f>
        <v>0</v>
      </c>
      <c r="AK150">
        <f>A156</f>
        <v>0</v>
      </c>
    </row>
    <row r="151" spans="1:37" x14ac:dyDescent="0.2">
      <c r="A151" s="171"/>
      <c r="B151" s="206"/>
      <c r="C151" s="85" t="str">
        <f>IF(A150&gt;0,IF(VLOOKUP(A150,seznam!$A$4:$C$131,2)&gt;0,VLOOKUP(A150,seznam!$A$4:$C$131,2),"------"),"------")</f>
        <v>------</v>
      </c>
      <c r="D151" s="200"/>
      <c r="E151" s="200"/>
      <c r="F151" s="201"/>
      <c r="G151" s="202"/>
      <c r="H151" s="203"/>
      <c r="I151" s="196"/>
      <c r="J151" s="202"/>
      <c r="K151" s="203"/>
      <c r="L151" s="196"/>
      <c r="M151" s="202"/>
      <c r="N151" s="203"/>
      <c r="O151" s="205"/>
      <c r="P151" s="195"/>
      <c r="Q151" s="203"/>
      <c r="R151" s="196"/>
      <c r="S151" s="197"/>
      <c r="T151" s="190"/>
      <c r="V151" s="7">
        <v>2</v>
      </c>
      <c r="W151" s="11" t="str">
        <f>C153</f>
        <v>------</v>
      </c>
      <c r="X151" s="17" t="s">
        <v>7</v>
      </c>
      <c r="Y151" s="14" t="str">
        <f>C155</f>
        <v>------</v>
      </c>
      <c r="Z151" s="44"/>
      <c r="AA151" s="41"/>
      <c r="AB151" s="41"/>
      <c r="AC151" s="41"/>
      <c r="AD151" s="48"/>
      <c r="AE151" s="25">
        <f t="shared" si="28"/>
        <v>0</v>
      </c>
      <c r="AF151" s="26" t="s">
        <v>6</v>
      </c>
      <c r="AG151" s="27">
        <f t="shared" si="29"/>
        <v>0</v>
      </c>
      <c r="AJ151">
        <f>A152</f>
        <v>0</v>
      </c>
      <c r="AK151">
        <f>A154</f>
        <v>0</v>
      </c>
    </row>
    <row r="152" spans="1:37" x14ac:dyDescent="0.2">
      <c r="A152" s="171"/>
      <c r="B152" s="191">
        <v>2</v>
      </c>
      <c r="C152" s="40" t="str">
        <f>IF(A152&gt;0,IF(VLOOKUP(A152,seznam!$A$4:$C$131,3)&gt;0,VLOOKUP(A152,seznam!$A$4:$C$131,3),"------"),"------")</f>
        <v>------</v>
      </c>
      <c r="D152" s="174">
        <f>I150</f>
        <v>0</v>
      </c>
      <c r="E152" s="174" t="str">
        <f>H150</f>
        <v>:</v>
      </c>
      <c r="F152" s="176">
        <f>G150</f>
        <v>0</v>
      </c>
      <c r="G152" s="182"/>
      <c r="H152" s="183"/>
      <c r="I152" s="198"/>
      <c r="J152" s="193">
        <f>AE151</f>
        <v>0</v>
      </c>
      <c r="K152" s="174" t="str">
        <f>AF151</f>
        <v>:</v>
      </c>
      <c r="L152" s="176">
        <f>AG151</f>
        <v>0</v>
      </c>
      <c r="M152" s="193">
        <f>AE154</f>
        <v>0</v>
      </c>
      <c r="N152" s="174" t="str">
        <f>AF154</f>
        <v>:</v>
      </c>
      <c r="O152" s="204">
        <f>AG154</f>
        <v>0</v>
      </c>
      <c r="P152" s="188">
        <f>D152+J152+M152</f>
        <v>0</v>
      </c>
      <c r="Q152" s="174" t="s">
        <v>6</v>
      </c>
      <c r="R152" s="176">
        <f>F152+L152+O152</f>
        <v>0</v>
      </c>
      <c r="S152" s="178">
        <f>IF(D152&gt;F152,2,IF(AND(D152&lt;F152,E152=":"),1,0))+IF(J152&gt;L152,2,IF(AND(J152&lt;L152,K152=":"),1,0))+IF(M152&gt;O152,2,IF(AND(M152&lt;O152,N152=":"),1,0))</f>
        <v>0</v>
      </c>
      <c r="T152" s="180"/>
      <c r="V152" s="7">
        <v>3</v>
      </c>
      <c r="W152" s="11" t="str">
        <f>C157</f>
        <v>------</v>
      </c>
      <c r="X152" s="18" t="s">
        <v>7</v>
      </c>
      <c r="Y152" s="14" t="str">
        <f>C155</f>
        <v>------</v>
      </c>
      <c r="Z152" s="44"/>
      <c r="AA152" s="41"/>
      <c r="AB152" s="41"/>
      <c r="AC152" s="41"/>
      <c r="AD152" s="48"/>
      <c r="AE152" s="25">
        <f t="shared" si="28"/>
        <v>0</v>
      </c>
      <c r="AF152" s="26" t="s">
        <v>6</v>
      </c>
      <c r="AG152" s="27">
        <f t="shared" si="29"/>
        <v>0</v>
      </c>
      <c r="AJ152">
        <f>A156</f>
        <v>0</v>
      </c>
      <c r="AK152">
        <f>A154</f>
        <v>0</v>
      </c>
    </row>
    <row r="153" spans="1:37" x14ac:dyDescent="0.2">
      <c r="A153" s="171"/>
      <c r="B153" s="206"/>
      <c r="C153" s="37" t="str">
        <f>IF(A152&gt;0,IF(VLOOKUP(A152,seznam!$A$4:$C$131,2)&gt;0,VLOOKUP(A152,seznam!$A$4:$C$131,2),"------"),"------")</f>
        <v>------</v>
      </c>
      <c r="D153" s="203"/>
      <c r="E153" s="203"/>
      <c r="F153" s="196"/>
      <c r="G153" s="199"/>
      <c r="H153" s="200"/>
      <c r="I153" s="201"/>
      <c r="J153" s="202"/>
      <c r="K153" s="203"/>
      <c r="L153" s="196"/>
      <c r="M153" s="202"/>
      <c r="N153" s="203"/>
      <c r="O153" s="205"/>
      <c r="P153" s="221"/>
      <c r="Q153" s="217"/>
      <c r="R153" s="208"/>
      <c r="S153" s="197"/>
      <c r="T153" s="190"/>
      <c r="V153" s="7">
        <v>4</v>
      </c>
      <c r="W153" s="11" t="str">
        <f>C151</f>
        <v>------</v>
      </c>
      <c r="X153" s="17" t="s">
        <v>7</v>
      </c>
      <c r="Y153" s="14" t="str">
        <f>C153</f>
        <v>------</v>
      </c>
      <c r="Z153" s="44"/>
      <c r="AA153" s="41"/>
      <c r="AB153" s="41"/>
      <c r="AC153" s="41"/>
      <c r="AD153" s="48"/>
      <c r="AE153" s="25">
        <f t="shared" si="28"/>
        <v>0</v>
      </c>
      <c r="AF153" s="26" t="s">
        <v>6</v>
      </c>
      <c r="AG153" s="27">
        <f t="shared" si="29"/>
        <v>0</v>
      </c>
      <c r="AJ153">
        <f>A150</f>
        <v>0</v>
      </c>
      <c r="AK153">
        <f>A152</f>
        <v>0</v>
      </c>
    </row>
    <row r="154" spans="1:37" x14ac:dyDescent="0.2">
      <c r="A154" s="171"/>
      <c r="B154" s="191">
        <v>3</v>
      </c>
      <c r="C154" s="40" t="str">
        <f>IF(A154&gt;0,IF(VLOOKUP(A154,seznam!$A$4:$C$131,3)&gt;0,VLOOKUP(A154,seznam!$A$4:$C$131,3),"------"),"------")</f>
        <v>------</v>
      </c>
      <c r="D154" s="174">
        <f>L150</f>
        <v>0</v>
      </c>
      <c r="E154" s="174" t="str">
        <f>K150</f>
        <v>:</v>
      </c>
      <c r="F154" s="176">
        <f>J150</f>
        <v>0</v>
      </c>
      <c r="G154" s="193">
        <f>L152</f>
        <v>0</v>
      </c>
      <c r="H154" s="174" t="str">
        <f>K152</f>
        <v>:</v>
      </c>
      <c r="I154" s="176">
        <f>J152</f>
        <v>0</v>
      </c>
      <c r="J154" s="182"/>
      <c r="K154" s="183"/>
      <c r="L154" s="198"/>
      <c r="M154" s="193">
        <f>AG152</f>
        <v>0</v>
      </c>
      <c r="N154" s="174" t="str">
        <f>AF152</f>
        <v>:</v>
      </c>
      <c r="O154" s="204">
        <f>AE152</f>
        <v>0</v>
      </c>
      <c r="P154" s="188">
        <f>D154+G154+M154</f>
        <v>0</v>
      </c>
      <c r="Q154" s="174" t="s">
        <v>6</v>
      </c>
      <c r="R154" s="176">
        <f>F154+I154+O154</f>
        <v>0</v>
      </c>
      <c r="S154" s="178">
        <f>IF(D154&gt;F154,2,IF(AND(D154&lt;F154,E154=":"),1,0))+IF(G154&gt;I154,2,IF(AND(G154&lt;I154,H154=":"),1,0))+IF(M154&gt;O154,2,IF(AND(M154&lt;O154,N154=":"),1,0))</f>
        <v>0</v>
      </c>
      <c r="T154" s="180"/>
      <c r="V154" s="7">
        <v>5</v>
      </c>
      <c r="W154" s="11" t="str">
        <f>C153</f>
        <v>------</v>
      </c>
      <c r="X154" s="17" t="s">
        <v>7</v>
      </c>
      <c r="Y154" s="14" t="str">
        <f>C157</f>
        <v>------</v>
      </c>
      <c r="Z154" s="44"/>
      <c r="AA154" s="41"/>
      <c r="AB154" s="41"/>
      <c r="AC154" s="41"/>
      <c r="AD154" s="48"/>
      <c r="AE154" s="25">
        <f t="shared" si="28"/>
        <v>0</v>
      </c>
      <c r="AF154" s="26" t="s">
        <v>6</v>
      </c>
      <c r="AG154" s="27">
        <f t="shared" si="29"/>
        <v>0</v>
      </c>
      <c r="AJ154">
        <f>A152</f>
        <v>0</v>
      </c>
      <c r="AK154">
        <f>A156</f>
        <v>0</v>
      </c>
    </row>
    <row r="155" spans="1:37" ht="13.5" thickBot="1" x14ac:dyDescent="0.25">
      <c r="A155" s="171"/>
      <c r="B155" s="206"/>
      <c r="C155" s="37" t="str">
        <f>IF(A154&gt;0,IF(VLOOKUP(A154,seznam!$A$4:$C$131,2)&gt;0,VLOOKUP(A154,seznam!$A$4:$C$131,2),"------"),"------")</f>
        <v>------</v>
      </c>
      <c r="D155" s="203"/>
      <c r="E155" s="203"/>
      <c r="F155" s="196"/>
      <c r="G155" s="202"/>
      <c r="H155" s="203"/>
      <c r="I155" s="196"/>
      <c r="J155" s="199"/>
      <c r="K155" s="200"/>
      <c r="L155" s="201"/>
      <c r="M155" s="202"/>
      <c r="N155" s="203"/>
      <c r="O155" s="205"/>
      <c r="P155" s="195"/>
      <c r="Q155" s="203"/>
      <c r="R155" s="196"/>
      <c r="S155" s="197"/>
      <c r="T155" s="190"/>
      <c r="V155" s="8">
        <v>6</v>
      </c>
      <c r="W155" s="12" t="str">
        <f>C155</f>
        <v>------</v>
      </c>
      <c r="X155" s="19" t="s">
        <v>7</v>
      </c>
      <c r="Y155" s="15" t="str">
        <f>C151</f>
        <v>------</v>
      </c>
      <c r="Z155" s="45"/>
      <c r="AA155" s="46"/>
      <c r="AB155" s="46"/>
      <c r="AC155" s="46"/>
      <c r="AD155" s="49"/>
      <c r="AE155" s="28">
        <f t="shared" si="28"/>
        <v>0</v>
      </c>
      <c r="AF155" s="29" t="s">
        <v>6</v>
      </c>
      <c r="AG155" s="30">
        <f t="shared" si="29"/>
        <v>0</v>
      </c>
      <c r="AJ155">
        <f>A154</f>
        <v>0</v>
      </c>
      <c r="AK155">
        <f>A150</f>
        <v>0</v>
      </c>
    </row>
    <row r="156" spans="1:37" x14ac:dyDescent="0.2">
      <c r="A156" s="171"/>
      <c r="B156" s="191">
        <v>4</v>
      </c>
      <c r="C156" s="40" t="str">
        <f>IF(A156&gt;0,IF(VLOOKUP(A156,seznam!$A$4:$C$131,3)&gt;0,VLOOKUP(A156,seznam!$A$4:$C$131,3),"------"),"------")</f>
        <v>------</v>
      </c>
      <c r="D156" s="174">
        <f>O150</f>
        <v>0</v>
      </c>
      <c r="E156" s="174" t="str">
        <f>N150</f>
        <v>:</v>
      </c>
      <c r="F156" s="176">
        <f>M150</f>
        <v>0</v>
      </c>
      <c r="G156" s="193">
        <f>O152</f>
        <v>0</v>
      </c>
      <c r="H156" s="174" t="str">
        <f>N152</f>
        <v>:</v>
      </c>
      <c r="I156" s="176">
        <f>M152</f>
        <v>0</v>
      </c>
      <c r="J156" s="193">
        <f>O154</f>
        <v>0</v>
      </c>
      <c r="K156" s="174" t="str">
        <f>N154</f>
        <v>:</v>
      </c>
      <c r="L156" s="176">
        <f>M154</f>
        <v>0</v>
      </c>
      <c r="M156" s="182"/>
      <c r="N156" s="183"/>
      <c r="O156" s="184"/>
      <c r="P156" s="188">
        <f>D156+G156+J156</f>
        <v>0</v>
      </c>
      <c r="Q156" s="174" t="s">
        <v>6</v>
      </c>
      <c r="R156" s="176">
        <f>F156+I156+L156</f>
        <v>0</v>
      </c>
      <c r="S156" s="178">
        <f>IF(D156&gt;F156,2,IF(AND(D156&lt;F156,E156=":"),1,0))+IF(G156&gt;I156,2,IF(AND(G156&lt;I156,H156=":"),1,0))+IF(J156&gt;L156,2,IF(AND(J156&lt;L156,K156=":"),1,0))</f>
        <v>0</v>
      </c>
      <c r="T156" s="180"/>
    </row>
    <row r="157" spans="1:37" ht="13.5" thickBot="1" x14ac:dyDescent="0.25">
      <c r="A157" s="172"/>
      <c r="B157" s="192"/>
      <c r="C157" s="38" t="str">
        <f>IF(A156&gt;0,IF(VLOOKUP(A156,seznam!$A$4:$C$131,2)&gt;0,VLOOKUP(A156,seznam!$A$4:$C$131,2),"------"),"------")</f>
        <v>------</v>
      </c>
      <c r="D157" s="175"/>
      <c r="E157" s="175"/>
      <c r="F157" s="177"/>
      <c r="G157" s="194"/>
      <c r="H157" s="175"/>
      <c r="I157" s="177"/>
      <c r="J157" s="194"/>
      <c r="K157" s="175"/>
      <c r="L157" s="177"/>
      <c r="M157" s="185"/>
      <c r="N157" s="186"/>
      <c r="O157" s="187"/>
      <c r="P157" s="189"/>
      <c r="Q157" s="175"/>
      <c r="R157" s="177"/>
      <c r="S157" s="179"/>
      <c r="T157" s="181"/>
    </row>
    <row r="158" spans="1:37" ht="13.5" thickBot="1" x14ac:dyDescent="0.25"/>
    <row r="159" spans="1:37" ht="13.5" thickBot="1" x14ac:dyDescent="0.25">
      <c r="A159" s="86" t="s">
        <v>2</v>
      </c>
      <c r="B159" s="223" t="s">
        <v>72</v>
      </c>
      <c r="C159" s="224"/>
      <c r="D159" s="218">
        <v>1</v>
      </c>
      <c r="E159" s="226"/>
      <c r="F159" s="228"/>
      <c r="G159" s="225">
        <v>2</v>
      </c>
      <c r="H159" s="226"/>
      <c r="I159" s="228"/>
      <c r="J159" s="225">
        <v>3</v>
      </c>
      <c r="K159" s="226"/>
      <c r="L159" s="228"/>
      <c r="M159" s="225">
        <v>4</v>
      </c>
      <c r="N159" s="226"/>
      <c r="O159" s="227"/>
      <c r="P159" s="218" t="s">
        <v>3</v>
      </c>
      <c r="Q159" s="219"/>
      <c r="R159" s="220"/>
      <c r="S159" s="5" t="s">
        <v>4</v>
      </c>
      <c r="T159" s="4" t="s">
        <v>5</v>
      </c>
    </row>
    <row r="160" spans="1:37" x14ac:dyDescent="0.2">
      <c r="A160" s="173"/>
      <c r="B160" s="210">
        <v>1</v>
      </c>
      <c r="C160" s="39" t="str">
        <f>IF(A160&gt;0,IF(VLOOKUP(A160,seznam!$A$4:$C$131,3)&gt;0,VLOOKUP(A160,seznam!$A$4:$C$131,3),"------"),"------")</f>
        <v>------</v>
      </c>
      <c r="D160" s="211"/>
      <c r="E160" s="212"/>
      <c r="F160" s="213"/>
      <c r="G160" s="214">
        <f>AE163</f>
        <v>0</v>
      </c>
      <c r="H160" s="215" t="str">
        <f>AF163</f>
        <v>:</v>
      </c>
      <c r="I160" s="222">
        <f>AG163</f>
        <v>0</v>
      </c>
      <c r="J160" s="214">
        <f>AG165</f>
        <v>0</v>
      </c>
      <c r="K160" s="215" t="str">
        <f>AF165</f>
        <v>:</v>
      </c>
      <c r="L160" s="222">
        <f>AE165</f>
        <v>0</v>
      </c>
      <c r="M160" s="214">
        <f>AE160</f>
        <v>0</v>
      </c>
      <c r="N160" s="215" t="str">
        <f>AF160</f>
        <v>:</v>
      </c>
      <c r="O160" s="229">
        <f>AG160</f>
        <v>0</v>
      </c>
      <c r="P160" s="207">
        <f>G160+J160+M160</f>
        <v>0</v>
      </c>
      <c r="Q160" s="215" t="s">
        <v>6</v>
      </c>
      <c r="R160" s="222">
        <f>I160+L160+O160</f>
        <v>0</v>
      </c>
      <c r="S160" s="216">
        <f>IF(G160&gt;I160,2,IF(AND(G160&lt;I160,H160=":"),1,0))+IF(J160&gt;L160,2,IF(AND(J160&lt;L160,K160=":"),1,0))+IF(M160&gt;O160,2,IF(AND(M160&lt;O160,N160=":"),1,0))</f>
        <v>0</v>
      </c>
      <c r="T160" s="209"/>
      <c r="V160" s="6">
        <v>1</v>
      </c>
      <c r="W160" s="10" t="str">
        <f>C161</f>
        <v>------</v>
      </c>
      <c r="X160" s="16" t="s">
        <v>7</v>
      </c>
      <c r="Y160" s="13" t="str">
        <f>C167</f>
        <v>------</v>
      </c>
      <c r="Z160" s="42"/>
      <c r="AA160" s="43"/>
      <c r="AB160" s="43"/>
      <c r="AC160" s="43"/>
      <c r="AD160" s="47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6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0</v>
      </c>
      <c r="AK160">
        <f>A166</f>
        <v>0</v>
      </c>
    </row>
    <row r="161" spans="1:37" x14ac:dyDescent="0.2">
      <c r="A161" s="171"/>
      <c r="B161" s="206"/>
      <c r="C161" s="85" t="str">
        <f>IF(A160&gt;0,IF(VLOOKUP(A160,seznam!$A$4:$C$131,2)&gt;0,VLOOKUP(A160,seznam!$A$4:$C$131,2),"------"),"------")</f>
        <v>------</v>
      </c>
      <c r="D161" s="200"/>
      <c r="E161" s="200"/>
      <c r="F161" s="201"/>
      <c r="G161" s="202"/>
      <c r="H161" s="203"/>
      <c r="I161" s="196"/>
      <c r="J161" s="202"/>
      <c r="K161" s="203"/>
      <c r="L161" s="196"/>
      <c r="M161" s="202"/>
      <c r="N161" s="203"/>
      <c r="O161" s="205"/>
      <c r="P161" s="195"/>
      <c r="Q161" s="203"/>
      <c r="R161" s="196"/>
      <c r="S161" s="197"/>
      <c r="T161" s="190"/>
      <c r="V161" s="7">
        <v>2</v>
      </c>
      <c r="W161" s="11" t="str">
        <f>C163</f>
        <v>------</v>
      </c>
      <c r="X161" s="17" t="s">
        <v>7</v>
      </c>
      <c r="Y161" s="14" t="str">
        <f>C165</f>
        <v>------</v>
      </c>
      <c r="Z161" s="44"/>
      <c r="AA161" s="41"/>
      <c r="AB161" s="41"/>
      <c r="AC161" s="41"/>
      <c r="AD161" s="48"/>
      <c r="AE161" s="25">
        <f t="shared" si="30"/>
        <v>0</v>
      </c>
      <c r="AF161" s="26" t="s">
        <v>6</v>
      </c>
      <c r="AG161" s="27">
        <f t="shared" si="31"/>
        <v>0</v>
      </c>
      <c r="AJ161">
        <f>A162</f>
        <v>0</v>
      </c>
      <c r="AK161">
        <f>A164</f>
        <v>0</v>
      </c>
    </row>
    <row r="162" spans="1:37" x14ac:dyDescent="0.2">
      <c r="A162" s="171"/>
      <c r="B162" s="191">
        <v>2</v>
      </c>
      <c r="C162" s="40" t="str">
        <f>IF(A162&gt;0,IF(VLOOKUP(A162,seznam!$A$4:$C$131,3)&gt;0,VLOOKUP(A162,seznam!$A$4:$C$131,3),"------"),"------")</f>
        <v>------</v>
      </c>
      <c r="D162" s="174">
        <f>I160</f>
        <v>0</v>
      </c>
      <c r="E162" s="174" t="str">
        <f>H160</f>
        <v>:</v>
      </c>
      <c r="F162" s="176">
        <f>G160</f>
        <v>0</v>
      </c>
      <c r="G162" s="182"/>
      <c r="H162" s="183"/>
      <c r="I162" s="198"/>
      <c r="J162" s="193">
        <f>AE161</f>
        <v>0</v>
      </c>
      <c r="K162" s="174" t="str">
        <f>AF161</f>
        <v>:</v>
      </c>
      <c r="L162" s="176">
        <f>AG161</f>
        <v>0</v>
      </c>
      <c r="M162" s="193">
        <f>AE164</f>
        <v>0</v>
      </c>
      <c r="N162" s="174" t="str">
        <f>AF164</f>
        <v>:</v>
      </c>
      <c r="O162" s="204">
        <f>AG164</f>
        <v>0</v>
      </c>
      <c r="P162" s="188">
        <f>D162+J162+M162</f>
        <v>0</v>
      </c>
      <c r="Q162" s="174" t="s">
        <v>6</v>
      </c>
      <c r="R162" s="176">
        <f>F162+L162+O162</f>
        <v>0</v>
      </c>
      <c r="S162" s="178">
        <f>IF(D162&gt;F162,2,IF(AND(D162&lt;F162,E162=":"),1,0))+IF(J162&gt;L162,2,IF(AND(J162&lt;L162,K162=":"),1,0))+IF(M162&gt;O162,2,IF(AND(M162&lt;O162,N162=":"),1,0))</f>
        <v>0</v>
      </c>
      <c r="T162" s="180"/>
      <c r="V162" s="7">
        <v>3</v>
      </c>
      <c r="W162" s="11" t="str">
        <f>C167</f>
        <v>------</v>
      </c>
      <c r="X162" s="18" t="s">
        <v>7</v>
      </c>
      <c r="Y162" s="14" t="str">
        <f>C165</f>
        <v>------</v>
      </c>
      <c r="Z162" s="44"/>
      <c r="AA162" s="41"/>
      <c r="AB162" s="41"/>
      <c r="AC162" s="41"/>
      <c r="AD162" s="48"/>
      <c r="AE162" s="25">
        <f t="shared" si="30"/>
        <v>0</v>
      </c>
      <c r="AF162" s="26" t="s">
        <v>6</v>
      </c>
      <c r="AG162" s="27">
        <f t="shared" si="31"/>
        <v>0</v>
      </c>
      <c r="AJ162">
        <f>A166</f>
        <v>0</v>
      </c>
      <c r="AK162">
        <f>A164</f>
        <v>0</v>
      </c>
    </row>
    <row r="163" spans="1:37" x14ac:dyDescent="0.2">
      <c r="A163" s="171"/>
      <c r="B163" s="206"/>
      <c r="C163" s="37" t="str">
        <f>IF(A162&gt;0,IF(VLOOKUP(A162,seznam!$A$4:$C$131,2)&gt;0,VLOOKUP(A162,seznam!$A$4:$C$131,2),"------"),"------")</f>
        <v>------</v>
      </c>
      <c r="D163" s="203"/>
      <c r="E163" s="203"/>
      <c r="F163" s="196"/>
      <c r="G163" s="199"/>
      <c r="H163" s="200"/>
      <c r="I163" s="201"/>
      <c r="J163" s="202"/>
      <c r="K163" s="203"/>
      <c r="L163" s="196"/>
      <c r="M163" s="202"/>
      <c r="N163" s="203"/>
      <c r="O163" s="205"/>
      <c r="P163" s="221"/>
      <c r="Q163" s="217"/>
      <c r="R163" s="208"/>
      <c r="S163" s="197"/>
      <c r="T163" s="190"/>
      <c r="V163" s="7">
        <v>4</v>
      </c>
      <c r="W163" s="11" t="str">
        <f>C161</f>
        <v>------</v>
      </c>
      <c r="X163" s="17" t="s">
        <v>7</v>
      </c>
      <c r="Y163" s="14" t="str">
        <f>C163</f>
        <v>------</v>
      </c>
      <c r="Z163" s="44"/>
      <c r="AA163" s="41"/>
      <c r="AB163" s="41"/>
      <c r="AC163" s="41"/>
      <c r="AD163" s="48"/>
      <c r="AE163" s="25">
        <f t="shared" si="30"/>
        <v>0</v>
      </c>
      <c r="AF163" s="26" t="s">
        <v>6</v>
      </c>
      <c r="AG163" s="27">
        <f t="shared" si="31"/>
        <v>0</v>
      </c>
      <c r="AJ163">
        <f>A160</f>
        <v>0</v>
      </c>
      <c r="AK163">
        <f>A162</f>
        <v>0</v>
      </c>
    </row>
    <row r="164" spans="1:37" x14ac:dyDescent="0.2">
      <c r="A164" s="171"/>
      <c r="B164" s="191">
        <v>3</v>
      </c>
      <c r="C164" s="40" t="str">
        <f>IF(A164&gt;0,IF(VLOOKUP(A164,seznam!$A$4:$C$131,3)&gt;0,VLOOKUP(A164,seznam!$A$4:$C$131,3),"------"),"------")</f>
        <v>------</v>
      </c>
      <c r="D164" s="174">
        <f>L160</f>
        <v>0</v>
      </c>
      <c r="E164" s="174" t="str">
        <f>K160</f>
        <v>:</v>
      </c>
      <c r="F164" s="176">
        <f>J160</f>
        <v>0</v>
      </c>
      <c r="G164" s="193">
        <f>L162</f>
        <v>0</v>
      </c>
      <c r="H164" s="174" t="str">
        <f>K162</f>
        <v>:</v>
      </c>
      <c r="I164" s="176">
        <f>J162</f>
        <v>0</v>
      </c>
      <c r="J164" s="182"/>
      <c r="K164" s="183"/>
      <c r="L164" s="198"/>
      <c r="M164" s="193">
        <f>AG162</f>
        <v>0</v>
      </c>
      <c r="N164" s="174" t="str">
        <f>AF162</f>
        <v>:</v>
      </c>
      <c r="O164" s="204">
        <f>AE162</f>
        <v>0</v>
      </c>
      <c r="P164" s="188">
        <f>D164+G164+M164</f>
        <v>0</v>
      </c>
      <c r="Q164" s="174" t="s">
        <v>6</v>
      </c>
      <c r="R164" s="176">
        <f>F164+I164+O164</f>
        <v>0</v>
      </c>
      <c r="S164" s="178">
        <f>IF(D164&gt;F164,2,IF(AND(D164&lt;F164,E164=":"),1,0))+IF(G164&gt;I164,2,IF(AND(G164&lt;I164,H164=":"),1,0))+IF(M164&gt;O164,2,IF(AND(M164&lt;O164,N164=":"),1,0))</f>
        <v>0</v>
      </c>
      <c r="T164" s="180"/>
      <c r="V164" s="7">
        <v>5</v>
      </c>
      <c r="W164" s="11" t="str">
        <f>C163</f>
        <v>------</v>
      </c>
      <c r="X164" s="17" t="s">
        <v>7</v>
      </c>
      <c r="Y164" s="14" t="str">
        <f>C167</f>
        <v>------</v>
      </c>
      <c r="Z164" s="44"/>
      <c r="AA164" s="41"/>
      <c r="AB164" s="41"/>
      <c r="AC164" s="41"/>
      <c r="AD164" s="48"/>
      <c r="AE164" s="25">
        <f t="shared" si="30"/>
        <v>0</v>
      </c>
      <c r="AF164" s="26" t="s">
        <v>6</v>
      </c>
      <c r="AG164" s="27">
        <f t="shared" si="31"/>
        <v>0</v>
      </c>
      <c r="AJ164">
        <f>A162</f>
        <v>0</v>
      </c>
      <c r="AK164">
        <f>A166</f>
        <v>0</v>
      </c>
    </row>
    <row r="165" spans="1:37" ht="13.5" thickBot="1" x14ac:dyDescent="0.25">
      <c r="A165" s="171"/>
      <c r="B165" s="206"/>
      <c r="C165" s="37" t="str">
        <f>IF(A164&gt;0,IF(VLOOKUP(A164,seznam!$A$4:$C$131,2)&gt;0,VLOOKUP(A164,seznam!$A$4:$C$131,2),"------"),"------")</f>
        <v>------</v>
      </c>
      <c r="D165" s="203"/>
      <c r="E165" s="203"/>
      <c r="F165" s="196"/>
      <c r="G165" s="202"/>
      <c r="H165" s="203"/>
      <c r="I165" s="196"/>
      <c r="J165" s="199"/>
      <c r="K165" s="200"/>
      <c r="L165" s="201"/>
      <c r="M165" s="202"/>
      <c r="N165" s="203"/>
      <c r="O165" s="205"/>
      <c r="P165" s="195"/>
      <c r="Q165" s="203"/>
      <c r="R165" s="196"/>
      <c r="S165" s="197"/>
      <c r="T165" s="190"/>
      <c r="V165" s="8">
        <v>6</v>
      </c>
      <c r="W165" s="12" t="str">
        <f>C165</f>
        <v>------</v>
      </c>
      <c r="X165" s="19" t="s">
        <v>7</v>
      </c>
      <c r="Y165" s="15" t="str">
        <f>C161</f>
        <v>------</v>
      </c>
      <c r="Z165" s="45"/>
      <c r="AA165" s="46"/>
      <c r="AB165" s="46"/>
      <c r="AC165" s="46"/>
      <c r="AD165" s="49"/>
      <c r="AE165" s="28">
        <f t="shared" si="30"/>
        <v>0</v>
      </c>
      <c r="AF165" s="29" t="s">
        <v>6</v>
      </c>
      <c r="AG165" s="30">
        <f t="shared" si="31"/>
        <v>0</v>
      </c>
      <c r="AJ165">
        <f>A164</f>
        <v>0</v>
      </c>
      <c r="AK165">
        <f>A160</f>
        <v>0</v>
      </c>
    </row>
    <row r="166" spans="1:37" x14ac:dyDescent="0.2">
      <c r="A166" s="171"/>
      <c r="B166" s="191">
        <v>4</v>
      </c>
      <c r="C166" s="40" t="str">
        <f>IF(A166&gt;0,IF(VLOOKUP(A166,seznam!$A$4:$C$131,3)&gt;0,VLOOKUP(A166,seznam!$A$4:$C$131,3),"------"),"------")</f>
        <v>------</v>
      </c>
      <c r="D166" s="174">
        <f>O160</f>
        <v>0</v>
      </c>
      <c r="E166" s="174" t="str">
        <f>N160</f>
        <v>:</v>
      </c>
      <c r="F166" s="176">
        <f>M160</f>
        <v>0</v>
      </c>
      <c r="G166" s="193">
        <f>O162</f>
        <v>0</v>
      </c>
      <c r="H166" s="174" t="str">
        <f>N162</f>
        <v>:</v>
      </c>
      <c r="I166" s="176">
        <f>M162</f>
        <v>0</v>
      </c>
      <c r="J166" s="193">
        <f>O164</f>
        <v>0</v>
      </c>
      <c r="K166" s="174" t="str">
        <f>N164</f>
        <v>:</v>
      </c>
      <c r="L166" s="176">
        <f>M164</f>
        <v>0</v>
      </c>
      <c r="M166" s="182"/>
      <c r="N166" s="183"/>
      <c r="O166" s="184"/>
      <c r="P166" s="188">
        <f>D166+G166+J166</f>
        <v>0</v>
      </c>
      <c r="Q166" s="174" t="s">
        <v>6</v>
      </c>
      <c r="R166" s="176">
        <f>F166+I166+L166</f>
        <v>0</v>
      </c>
      <c r="S166" s="178">
        <f>IF(D166&gt;F166,2,IF(AND(D166&lt;F166,E166=":"),1,0))+IF(G166&gt;I166,2,IF(AND(G166&lt;I166,H166=":"),1,0))+IF(J166&gt;L166,2,IF(AND(J166&lt;L166,K166=":"),1,0))</f>
        <v>0</v>
      </c>
      <c r="T166" s="180"/>
    </row>
    <row r="167" spans="1:37" ht="13.5" thickBot="1" x14ac:dyDescent="0.25">
      <c r="A167" s="172"/>
      <c r="B167" s="192"/>
      <c r="C167" s="38" t="str">
        <f>IF(A166&gt;0,IF(VLOOKUP(A166,seznam!$A$4:$C$131,2)&gt;0,VLOOKUP(A166,seznam!$A$4:$C$131,2),"------"),"------")</f>
        <v>------</v>
      </c>
      <c r="D167" s="175"/>
      <c r="E167" s="175"/>
      <c r="F167" s="177"/>
      <c r="G167" s="194"/>
      <c r="H167" s="175"/>
      <c r="I167" s="177"/>
      <c r="J167" s="194"/>
      <c r="K167" s="175"/>
      <c r="L167" s="177"/>
      <c r="M167" s="185"/>
      <c r="N167" s="186"/>
      <c r="O167" s="187"/>
      <c r="P167" s="189"/>
      <c r="Q167" s="175"/>
      <c r="R167" s="177"/>
      <c r="S167" s="179"/>
      <c r="T167" s="181"/>
    </row>
  </sheetData>
  <mergeCells count="1188"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4294967293" verticalDpi="4294967293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20"/>
  <sheetViews>
    <sheetView topLeftCell="A10" workbookViewId="0">
      <selection activeCell="A2" sqref="A2:C2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4" t="str">
        <f>zápis!C1</f>
        <v>BTM U11 Lednice</v>
      </c>
      <c r="B1" s="255"/>
      <c r="C1" s="255"/>
      <c r="D1" s="255"/>
      <c r="E1" s="255"/>
      <c r="F1" s="256"/>
      <c r="H1" s="254" t="str">
        <f>zápis!C1</f>
        <v>BTM U11 Lednice</v>
      </c>
      <c r="I1" s="255"/>
      <c r="J1" s="255"/>
      <c r="K1" s="255"/>
      <c r="L1" s="255"/>
      <c r="M1" s="256"/>
    </row>
    <row r="2" spans="1:13" ht="36" customHeight="1" thickBot="1" x14ac:dyDescent="0.25">
      <c r="A2" s="257" t="str">
        <f>CONCATENATE(" ",zápis!F4," ")</f>
        <v xml:space="preserve"> Turnaj A - play-off </v>
      </c>
      <c r="B2" s="258"/>
      <c r="C2" s="259"/>
      <c r="D2" s="93" t="str">
        <f>CONCATENATE(" ",zápis!G4)</f>
        <v xml:space="preserve"> 21.9.2024</v>
      </c>
      <c r="E2" s="94" t="str">
        <f>CONCATENATE("zápas č. ",zápis!H4)</f>
        <v xml:space="preserve">zápas č. </v>
      </c>
      <c r="F2" s="95" t="str">
        <f>CONCATENATE("stůl č. ",zápis!I4)</f>
        <v xml:space="preserve">stůl č. </v>
      </c>
      <c r="H2" s="257" t="str">
        <f>CONCATENATE(" ",zápis!F7," ")</f>
        <v xml:space="preserve"> Turnaj A - play-off </v>
      </c>
      <c r="I2" s="258"/>
      <c r="J2" s="259"/>
      <c r="K2" s="93" t="str">
        <f>CONCATENATE(" ",zápis!G7)</f>
        <v xml:space="preserve"> 21.9.2024</v>
      </c>
      <c r="L2" s="94" t="str">
        <f>CONCATENATE("zápas č. ",zápis!H7)</f>
        <v xml:space="preserve">zápas č. </v>
      </c>
      <c r="M2" s="95" t="str">
        <f>CONCATENATE("stůl č. ",zápis!I7)</f>
        <v xml:space="preserve">stůl č. </v>
      </c>
    </row>
    <row r="3" spans="1:13" ht="36" customHeight="1" thickBot="1" x14ac:dyDescent="0.25">
      <c r="A3" s="276" t="str">
        <f>CONCATENATE(IF(COUNTIF(seznam!$A$4:$A$131,zápis!A4)=1,VLOOKUP(zápis!A4,seznam!$A$4:$C$131,2,FALSE),"------"),"   (",IF(COUNTIF(seznam!$A$4:$A$131,zápis!A4)=1,VLOOKUP(zápis!A4,seznam!$A$4:$C$131,3,FALSE),"------"),")")</f>
        <v>------   (------)</v>
      </c>
      <c r="B3" s="277"/>
      <c r="C3" s="277"/>
      <c r="D3" s="276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77"/>
      <c r="F3" s="278"/>
      <c r="H3" s="276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77"/>
      <c r="J3" s="278"/>
      <c r="K3" s="276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77"/>
      <c r="M3" s="278"/>
    </row>
    <row r="4" spans="1:13" ht="14.25" customHeight="1" x14ac:dyDescent="0.2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25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25">
      <c r="A6" s="274" t="s">
        <v>31</v>
      </c>
      <c r="B6" s="252"/>
      <c r="C6" s="275"/>
      <c r="D6" s="251" t="s">
        <v>32</v>
      </c>
      <c r="E6" s="252"/>
      <c r="F6" s="253"/>
      <c r="H6" s="274" t="s">
        <v>31</v>
      </c>
      <c r="I6" s="252"/>
      <c r="J6" s="275"/>
      <c r="K6" s="251" t="s">
        <v>32</v>
      </c>
      <c r="L6" s="252"/>
      <c r="M6" s="253"/>
    </row>
    <row r="7" spans="1:13" ht="20.100000000000001" customHeight="1" thickBot="1" x14ac:dyDescent="0.25"/>
    <row r="8" spans="1:13" ht="36" customHeight="1" x14ac:dyDescent="0.2">
      <c r="A8" s="254" t="str">
        <f>zápis!C1</f>
        <v>BTM U11 Lednice</v>
      </c>
      <c r="B8" s="255"/>
      <c r="C8" s="255"/>
      <c r="D8" s="255"/>
      <c r="E8" s="255"/>
      <c r="F8" s="256"/>
      <c r="H8" s="254" t="str">
        <f>zápis!C1</f>
        <v>BTM U11 Lednice</v>
      </c>
      <c r="I8" s="255"/>
      <c r="J8" s="255"/>
      <c r="K8" s="255"/>
      <c r="L8" s="255"/>
      <c r="M8" s="256"/>
    </row>
    <row r="9" spans="1:13" ht="36" customHeight="1" thickBot="1" x14ac:dyDescent="0.25">
      <c r="A9" s="257" t="str">
        <f>CONCATENATE(" ",zápis!F5," ")</f>
        <v xml:space="preserve"> Turnaj A - play-off </v>
      </c>
      <c r="B9" s="258"/>
      <c r="C9" s="259"/>
      <c r="D9" s="93" t="str">
        <f>CONCATENATE(" ",zápis!G5)</f>
        <v xml:space="preserve"> 21.9.2024</v>
      </c>
      <c r="E9" s="94" t="str">
        <f>CONCATENATE("zápas č. ",zápis!H5)</f>
        <v xml:space="preserve">zápas č. </v>
      </c>
      <c r="F9" s="95" t="str">
        <f>CONCATENATE("stůl č. ",zápis!I5)</f>
        <v xml:space="preserve">stůl č. </v>
      </c>
      <c r="H9" s="257" t="str">
        <f>CONCATENATE(" ",zápis!F8," ")</f>
        <v xml:space="preserve"> Turnaj A - play-off </v>
      </c>
      <c r="I9" s="258"/>
      <c r="J9" s="259"/>
      <c r="K9" s="93" t="str">
        <f>CONCATENATE(" ",zápis!G8)</f>
        <v xml:space="preserve"> 21.9.2024</v>
      </c>
      <c r="L9" s="94" t="str">
        <f>CONCATENATE("zápas č. ",zápis!H8)</f>
        <v xml:space="preserve">zápas č. </v>
      </c>
      <c r="M9" s="95" t="str">
        <f>CONCATENATE("stůl č. ",zápis!I8)</f>
        <v xml:space="preserve">stůl č. </v>
      </c>
    </row>
    <row r="10" spans="1:13" ht="36" customHeight="1" thickBot="1" x14ac:dyDescent="0.25">
      <c r="A10" s="276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77"/>
      <c r="C10" s="278"/>
      <c r="D10" s="276" t="str">
        <f>CONCATENATE(IF(COUNTIF(seznam!$A$4:$A$131,zápis!B5)=1,VLOOKUP(zápis!B5,seznam!$A$4:$C$131,2,FALSE),"------"),"   (",IF(COUNTIF(seznam!$A$4:$A$131,zápis!B5)=1,VLOOKUP(zápis!B5,seznam!$A$4:$C$131,3,FALSE),"------"),")")</f>
        <v>------   (------)</v>
      </c>
      <c r="E10" s="277"/>
      <c r="F10" s="278"/>
      <c r="H10" s="276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77"/>
      <c r="J10" s="278"/>
      <c r="K10" s="276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77"/>
      <c r="M10" s="278"/>
    </row>
    <row r="11" spans="1:13" ht="14.25" customHeight="1" x14ac:dyDescent="0.2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25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25">
      <c r="A13" s="274" t="s">
        <v>31</v>
      </c>
      <c r="B13" s="252"/>
      <c r="C13" s="275"/>
      <c r="D13" s="251" t="s">
        <v>32</v>
      </c>
      <c r="E13" s="252"/>
      <c r="F13" s="253"/>
      <c r="H13" s="274" t="s">
        <v>31</v>
      </c>
      <c r="I13" s="252"/>
      <c r="J13" s="275"/>
      <c r="K13" s="251" t="s">
        <v>32</v>
      </c>
      <c r="L13" s="252"/>
      <c r="M13" s="253"/>
    </row>
    <row r="14" spans="1:13" ht="20.100000000000001" customHeight="1" thickBot="1" x14ac:dyDescent="0.25"/>
    <row r="15" spans="1:13" ht="36" customHeight="1" x14ac:dyDescent="0.2">
      <c r="A15" s="254" t="str">
        <f>zápis!C1</f>
        <v>BTM U11 Lednice</v>
      </c>
      <c r="B15" s="255"/>
      <c r="C15" s="255"/>
      <c r="D15" s="255"/>
      <c r="E15" s="255"/>
      <c r="F15" s="256"/>
      <c r="H15" s="254" t="str">
        <f>zápis!C1</f>
        <v>BTM U11 Lednice</v>
      </c>
      <c r="I15" s="255"/>
      <c r="J15" s="255"/>
      <c r="K15" s="255"/>
      <c r="L15" s="255"/>
      <c r="M15" s="256"/>
    </row>
    <row r="16" spans="1:13" ht="36" customHeight="1" thickBot="1" x14ac:dyDescent="0.25">
      <c r="A16" s="257" t="str">
        <f>CONCATENATE(" ",zápis!F6," ")</f>
        <v xml:space="preserve"> Turnaj A - play-off </v>
      </c>
      <c r="B16" s="258"/>
      <c r="C16" s="259"/>
      <c r="D16" s="93" t="str">
        <f>CONCATENATE(" ",zápis!G6)</f>
        <v xml:space="preserve"> 21.9.2024</v>
      </c>
      <c r="E16" s="94" t="str">
        <f>CONCATENATE("zápas č. ",zápis!H6)</f>
        <v xml:space="preserve">zápas č. </v>
      </c>
      <c r="F16" s="95" t="str">
        <f>CONCATENATE("stůl č. ",zápis!I6)</f>
        <v xml:space="preserve">stůl č. </v>
      </c>
      <c r="H16" s="257" t="str">
        <f>CONCATENATE(" ",zápis!F9," ")</f>
        <v xml:space="preserve"> Turnaj A - play-off </v>
      </c>
      <c r="I16" s="258"/>
      <c r="J16" s="259"/>
      <c r="K16" s="93" t="str">
        <f>CONCATENATE(" ",zápis!G9)</f>
        <v xml:space="preserve"> 21.9.2024</v>
      </c>
      <c r="L16" s="94" t="str">
        <f>CONCATENATE("zápas č. ",zápis!H9)</f>
        <v xml:space="preserve">zápas č. </v>
      </c>
      <c r="M16" s="95" t="str">
        <f>CONCATENATE("stůl č. ",zápis!I9)</f>
        <v xml:space="preserve">stůl č. </v>
      </c>
    </row>
    <row r="17" spans="1:13" ht="36" customHeight="1" thickBot="1" x14ac:dyDescent="0.25">
      <c r="A17" s="276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77"/>
      <c r="C17" s="278"/>
      <c r="D17" s="276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77"/>
      <c r="F17" s="278"/>
      <c r="H17" s="276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77"/>
      <c r="J17" s="278"/>
      <c r="K17" s="276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77"/>
      <c r="M17" s="278"/>
    </row>
    <row r="18" spans="1:13" ht="14.25" customHeight="1" x14ac:dyDescent="0.2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25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25">
      <c r="A20" s="274" t="s">
        <v>31</v>
      </c>
      <c r="B20" s="252"/>
      <c r="C20" s="275"/>
      <c r="D20" s="251" t="s">
        <v>32</v>
      </c>
      <c r="E20" s="252"/>
      <c r="F20" s="253"/>
      <c r="H20" s="274" t="s">
        <v>31</v>
      </c>
      <c r="I20" s="252"/>
      <c r="J20" s="275"/>
      <c r="K20" s="251" t="s">
        <v>32</v>
      </c>
      <c r="L20" s="252"/>
      <c r="M20" s="253"/>
    </row>
  </sheetData>
  <mergeCells count="36"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  <mergeCell ref="A10:C10"/>
    <mergeCell ref="D10:F10"/>
    <mergeCell ref="H10:J10"/>
    <mergeCell ref="K10:M10"/>
    <mergeCell ref="A8:F8"/>
    <mergeCell ref="H8:M8"/>
    <mergeCell ref="A9:C9"/>
    <mergeCell ref="H9:J9"/>
    <mergeCell ref="A13:C13"/>
    <mergeCell ref="D13:F13"/>
    <mergeCell ref="H13:J13"/>
    <mergeCell ref="K13:M13"/>
    <mergeCell ref="H17:J17"/>
    <mergeCell ref="K17:M17"/>
    <mergeCell ref="A15:F15"/>
    <mergeCell ref="H15:M15"/>
    <mergeCell ref="A20:C20"/>
    <mergeCell ref="D20:F20"/>
    <mergeCell ref="H20:J20"/>
    <mergeCell ref="K20:M20"/>
    <mergeCell ref="A16:C16"/>
    <mergeCell ref="H16:J16"/>
    <mergeCell ref="A17:C17"/>
    <mergeCell ref="D17:F17"/>
  </mergeCells>
  <phoneticPr fontId="16" type="noConversion"/>
  <pageMargins left="0" right="0" top="0.19685039370078741" bottom="0.19685039370078741" header="0" footer="0"/>
  <pageSetup paperSize="9" scale="88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6"/>
  <sheetViews>
    <sheetView workbookViewId="0">
      <selection activeCell="A2" sqref="A2:B17"/>
    </sheetView>
  </sheetViews>
  <sheetFormatPr defaultRowHeight="12.75" x14ac:dyDescent="0.2"/>
  <cols>
    <col min="1" max="1" width="2.85546875" customWidth="1"/>
    <col min="2" max="3" width="2.7109375" style="2" customWidth="1"/>
    <col min="4" max="4" width="18.7109375" style="2" customWidth="1"/>
    <col min="5" max="8" width="18.7109375" style="3" customWidth="1"/>
    <col min="10" max="10" width="16.42578125" customWidth="1"/>
  </cols>
  <sheetData>
    <row r="1" spans="1:10" ht="33" customHeight="1" x14ac:dyDescent="0.2">
      <c r="B1" s="87"/>
      <c r="C1" s="236" t="str">
        <f>seznam!B1</f>
        <v>BTM U11 Lednice 21.9.2024</v>
      </c>
      <c r="D1" s="241"/>
      <c r="E1" s="241"/>
      <c r="F1" s="241"/>
      <c r="G1" s="241"/>
      <c r="H1" s="241"/>
    </row>
    <row r="2" spans="1:10" ht="12" customHeight="1" x14ac:dyDescent="0.2">
      <c r="A2" s="238"/>
      <c r="B2" s="238"/>
      <c r="C2" s="242">
        <v>1</v>
      </c>
      <c r="D2" s="88" t="str">
        <f>IF(A2&gt;0,VLOOKUP(A2,seznam!$A$4:$C$131,2),"------")</f>
        <v>------</v>
      </c>
      <c r="E2" s="74"/>
      <c r="F2" s="74"/>
      <c r="G2" s="74"/>
      <c r="H2" s="74"/>
    </row>
    <row r="3" spans="1:10" ht="12" customHeight="1" x14ac:dyDescent="0.2">
      <c r="A3" s="239"/>
      <c r="B3" s="239"/>
      <c r="C3" s="217"/>
      <c r="D3" s="88" t="str">
        <f>IF(B2&gt;0,VLOOKUP(B2,seznam!$A$4:$C$131,2),"------")</f>
        <v>------</v>
      </c>
      <c r="E3" s="137" t="str">
        <f>IF(zap_pav_4!J2&gt;zap_pav_4!L2,zap_pav_4!B2,IF(zap_pav_4!J2&lt;zap_pav_4!L2,zap_pav_4!D2," "))</f>
        <v xml:space="preserve"> </v>
      </c>
      <c r="F3" s="74"/>
      <c r="G3" s="74"/>
      <c r="H3" s="74"/>
      <c r="J3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 xml:space="preserve"> </v>
      </c>
    </row>
    <row r="4" spans="1:10" ht="12" customHeight="1" x14ac:dyDescent="0.2">
      <c r="A4" s="238"/>
      <c r="B4" s="238"/>
      <c r="C4" s="240">
        <v>2</v>
      </c>
      <c r="D4" s="88" t="str">
        <f>IF(A4&gt;0,VLOOKUP(A4,seznam!$A$4:$C$131,2),"------")</f>
        <v>------</v>
      </c>
      <c r="E4" s="74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 xml:space="preserve"> </v>
      </c>
      <c r="F4" s="77"/>
      <c r="G4" s="74"/>
      <c r="H4" s="74"/>
    </row>
    <row r="5" spans="1:10" ht="12" customHeight="1" x14ac:dyDescent="0.2">
      <c r="A5" s="239"/>
      <c r="B5" s="239"/>
      <c r="C5" s="240"/>
      <c r="D5" s="88" t="str">
        <f>IF(B4&gt;0,VLOOKUP(B4,seznam!$A$4:$C$131,2),"------")</f>
        <v>------</v>
      </c>
      <c r="E5" s="74"/>
      <c r="F5" s="139" t="str">
        <f>IF(zap_pav_4!W2&gt;zap_pav_4!Y2,zap_pav_4!O2,IF(zap_pav_4!W2&lt;zap_pav_4!Y2,zap_pav_4!Q2," "))</f>
        <v xml:space="preserve"> </v>
      </c>
      <c r="G5" s="74"/>
      <c r="H5" s="74"/>
    </row>
    <row r="6" spans="1:10" ht="12" customHeight="1" x14ac:dyDescent="0.2">
      <c r="A6" s="238"/>
      <c r="B6" s="238"/>
      <c r="C6" s="240">
        <v>3</v>
      </c>
      <c r="D6" s="88" t="str">
        <f>IF(A6&gt;0,VLOOKUP(A6,seznam!$A$4:$C$131,2),"------")</f>
        <v>------</v>
      </c>
      <c r="E6" s="74"/>
      <c r="F6" s="77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 xml:space="preserve"> </v>
      </c>
      <c r="G6" s="77"/>
      <c r="H6" s="74"/>
    </row>
    <row r="7" spans="1:10" ht="12" customHeight="1" x14ac:dyDescent="0.2">
      <c r="A7" s="239"/>
      <c r="B7" s="239"/>
      <c r="C7" s="240"/>
      <c r="D7" s="88" t="str">
        <f>IF(B6&gt;0,VLOOKUP(B6,seznam!$A$4:$C$131,2),"------")</f>
        <v>------</v>
      </c>
      <c r="E7" s="137" t="str">
        <f>IF(zap_pav_4!J3&gt;zap_pav_4!L3,zap_pav_4!B3,IF(zap_pav_4!J3&lt;zap_pav_4!L3,zap_pav_4!D3," "))</f>
        <v xml:space="preserve"> </v>
      </c>
      <c r="F7" s="77"/>
      <c r="G7" s="77"/>
      <c r="H7" s="74"/>
    </row>
    <row r="8" spans="1:10" ht="12" customHeight="1" x14ac:dyDescent="0.2">
      <c r="A8" s="238"/>
      <c r="B8" s="238"/>
      <c r="C8" s="240">
        <v>4</v>
      </c>
      <c r="D8" s="88" t="str">
        <f>IF(A8&gt;0,VLOOKUP(A8,seznam!$A$4:$C$131,2),"------")</f>
        <v>------</v>
      </c>
      <c r="E8" s="74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 xml:space="preserve"> </v>
      </c>
      <c r="F8" s="74"/>
      <c r="G8" s="77"/>
      <c r="H8" s="74"/>
    </row>
    <row r="9" spans="1:10" ht="12" customHeight="1" x14ac:dyDescent="0.2">
      <c r="A9" s="239"/>
      <c r="B9" s="239"/>
      <c r="C9" s="240"/>
      <c r="D9" s="88" t="str">
        <f>IF(B8&gt;0,VLOOKUP(B8,seznam!$A$4:$C$131,2),"------")</f>
        <v>------</v>
      </c>
      <c r="E9" s="74"/>
      <c r="F9" s="74"/>
      <c r="G9" s="138" t="str">
        <f>IF(zap_pav_4!W11&gt;zap_pav_4!Y11,zap_pav_4!O11,IF(zap_pav_4!W11&lt;zap_pav_4!Y11,zap_pav_4!Q11," "))</f>
        <v xml:space="preserve"> </v>
      </c>
      <c r="H9" s="74"/>
    </row>
    <row r="10" spans="1:10" ht="12" customHeight="1" x14ac:dyDescent="0.2">
      <c r="A10" s="238"/>
      <c r="B10" s="238"/>
      <c r="C10" s="240">
        <v>5</v>
      </c>
      <c r="D10" s="88" t="str">
        <f>IF(A10&gt;0,VLOOKUP(A10,seznam!$A$4:$C$131,2),"------")</f>
        <v>------</v>
      </c>
      <c r="E10" s="74"/>
      <c r="F10" s="74"/>
      <c r="G10" s="77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 xml:space="preserve"> </v>
      </c>
      <c r="H10" s="74"/>
    </row>
    <row r="11" spans="1:10" ht="12" customHeight="1" x14ac:dyDescent="0.2">
      <c r="A11" s="239"/>
      <c r="B11" s="239"/>
      <c r="C11" s="240"/>
      <c r="D11" s="88" t="str">
        <f>IF(B10&gt;0,VLOOKUP(B10,seznam!$A$4:$C$131,2),"------")</f>
        <v>------</v>
      </c>
      <c r="E11" s="137" t="str">
        <f>IF(zap_pav_4!J4&gt;zap_pav_4!L4,zap_pav_4!B4,IF(zap_pav_4!J4&lt;zap_pav_4!L4,zap_pav_4!D4," "))</f>
        <v xml:space="preserve"> </v>
      </c>
      <c r="F11" s="74"/>
      <c r="G11" s="77"/>
      <c r="H11" s="74"/>
    </row>
    <row r="12" spans="1:10" ht="12" customHeight="1" x14ac:dyDescent="0.2">
      <c r="A12" s="238"/>
      <c r="B12" s="238"/>
      <c r="C12" s="240">
        <v>6</v>
      </c>
      <c r="D12" s="88" t="str">
        <f>IF(A12&gt;0,VLOOKUP(A12,seznam!$A$4:$C$131,2),"------")</f>
        <v>------</v>
      </c>
      <c r="E12" s="74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 xml:space="preserve"> </v>
      </c>
      <c r="F12" s="77"/>
      <c r="G12" s="77"/>
      <c r="H12" s="74"/>
    </row>
    <row r="13" spans="1:10" ht="12" customHeight="1" x14ac:dyDescent="0.2">
      <c r="A13" s="239"/>
      <c r="B13" s="239"/>
      <c r="C13" s="240"/>
      <c r="D13" s="88" t="str">
        <f>IF(B12&gt;0,VLOOKUP(B12,seznam!$A$4:$C$131,2),"------")</f>
        <v>------</v>
      </c>
      <c r="E13" s="74"/>
      <c r="F13" s="138" t="str">
        <f>IF(zap_pav_4!W3&gt;zap_pav_4!Y3,zap_pav_4!O3,IF(zap_pav_4!W3&lt;zap_pav_4!Y3,zap_pav_4!Q3," "))</f>
        <v xml:space="preserve"> </v>
      </c>
      <c r="G13" s="77"/>
      <c r="H13" s="74"/>
    </row>
    <row r="14" spans="1:10" ht="12" customHeight="1" x14ac:dyDescent="0.2">
      <c r="A14" s="238"/>
      <c r="B14" s="238"/>
      <c r="C14" s="240">
        <v>7</v>
      </c>
      <c r="D14" s="88" t="str">
        <f>IF(A14&gt;0,VLOOKUP(A14,seznam!$A$4:$C$131,2),"------")</f>
        <v>------</v>
      </c>
      <c r="E14" s="74"/>
      <c r="F14" s="77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 xml:space="preserve"> </v>
      </c>
      <c r="G14" s="74"/>
      <c r="H14" s="74"/>
    </row>
    <row r="15" spans="1:10" ht="12" customHeight="1" x14ac:dyDescent="0.2">
      <c r="A15" s="239"/>
      <c r="B15" s="239"/>
      <c r="C15" s="240"/>
      <c r="D15" s="88" t="str">
        <f>IF(B14&gt;0,VLOOKUP(B14,seznam!$A$4:$C$131,2),"------")</f>
        <v>------</v>
      </c>
      <c r="E15" s="137" t="str">
        <f>IF(zap_pav_4!J5&gt;zap_pav_4!L5,zap_pav_4!B5,IF(zap_pav_4!J5&lt;zap_pav_4!L5,zap_pav_4!D5," "))</f>
        <v xml:space="preserve"> </v>
      </c>
      <c r="F15" s="77"/>
      <c r="G15" s="74"/>
      <c r="H15" s="74"/>
    </row>
    <row r="16" spans="1:10" ht="12" customHeight="1" x14ac:dyDescent="0.2">
      <c r="A16" s="238"/>
      <c r="B16" s="238"/>
      <c r="C16" s="240">
        <v>8</v>
      </c>
      <c r="D16" s="88" t="str">
        <f>IF(A16&gt;0,VLOOKUP(A16,seznam!$A$4:$C$131,2),"------")</f>
        <v>------</v>
      </c>
      <c r="E16" s="74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 xml:space="preserve"> </v>
      </c>
      <c r="F16" s="74"/>
      <c r="G16" s="74"/>
      <c r="H16" s="74"/>
    </row>
    <row r="17" spans="1:8" ht="12" customHeight="1" x14ac:dyDescent="0.2">
      <c r="A17" s="239"/>
      <c r="B17" s="239"/>
      <c r="C17" s="240"/>
      <c r="D17" s="88" t="str">
        <f>IF(B16&gt;0,VLOOKUP(B16,seznam!$A$4:$C$131,2),"------")</f>
        <v>------</v>
      </c>
      <c r="E17" s="74"/>
      <c r="F17" s="74"/>
      <c r="G17" s="74"/>
      <c r="H17" s="126" t="str">
        <f>IF(zap_pav_4!W16&gt;zap_pav_4!Y16,zap_pav_4!O16,IF(zap_pav_4!W16&lt;zap_pav_4!Y16,zap_pav_4!Q16," "))</f>
        <v xml:space="preserve"> </v>
      </c>
    </row>
    <row r="18" spans="1:8" ht="12" customHeight="1" x14ac:dyDescent="0.2">
      <c r="A18" s="238"/>
      <c r="B18" s="238"/>
      <c r="C18" s="240">
        <v>9</v>
      </c>
      <c r="D18" s="88" t="str">
        <f>IF(A18&gt;0,VLOOKUP(A18,seznam!$A$4:$C$131,2),"------")</f>
        <v>------</v>
      </c>
      <c r="E18" s="74"/>
      <c r="F18" s="74"/>
      <c r="G18" s="74"/>
      <c r="H18" s="74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 xml:space="preserve"> </v>
      </c>
    </row>
    <row r="19" spans="1:8" ht="12" customHeight="1" x14ac:dyDescent="0.2">
      <c r="A19" s="239"/>
      <c r="B19" s="239"/>
      <c r="C19" s="240"/>
      <c r="D19" s="88" t="str">
        <f>IF(B18&gt;0,VLOOKUP(B18,seznam!$A$4:$C$131,2),"------")</f>
        <v>------</v>
      </c>
      <c r="E19" s="137" t="str">
        <f>IF(zap_pav_4!J6&gt;zap_pav_4!L6,zap_pav_4!B6,IF(zap_pav_4!J6&lt;zap_pav_4!L6,zap_pav_4!D6," "))</f>
        <v xml:space="preserve"> </v>
      </c>
      <c r="F19" s="74"/>
      <c r="G19" s="74"/>
      <c r="H19" s="74"/>
    </row>
    <row r="20" spans="1:8" ht="12" customHeight="1" x14ac:dyDescent="0.2">
      <c r="A20" s="238"/>
      <c r="B20" s="238"/>
      <c r="C20" s="240">
        <v>10</v>
      </c>
      <c r="D20" s="88" t="str">
        <f>IF(A20&gt;0,VLOOKUP(A20,seznam!$A$4:$C$131,2),"------")</f>
        <v>------</v>
      </c>
      <c r="E20" s="74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 xml:space="preserve"> </v>
      </c>
      <c r="F20" s="77"/>
      <c r="G20" s="74"/>
      <c r="H20" s="74"/>
    </row>
    <row r="21" spans="1:8" ht="12" customHeight="1" x14ac:dyDescent="0.2">
      <c r="A21" s="239"/>
      <c r="B21" s="239"/>
      <c r="C21" s="240"/>
      <c r="D21" s="88" t="str">
        <f>IF(B20&gt;0,VLOOKUP(B20,seznam!$A$4:$C$131,2),"------")</f>
        <v>------</v>
      </c>
      <c r="E21" s="74"/>
      <c r="F21" s="138" t="str">
        <f>IF(zap_pav_4!W4&gt;zap_pav_4!Y4,zap_pav_4!O4,IF(zap_pav_4!W4&lt;zap_pav_4!Y4,zap_pav_4!Q4," "))</f>
        <v xml:space="preserve"> </v>
      </c>
      <c r="G21" s="74"/>
      <c r="H21" s="74"/>
    </row>
    <row r="22" spans="1:8" ht="12" customHeight="1" x14ac:dyDescent="0.2">
      <c r="A22" s="238"/>
      <c r="B22" s="238"/>
      <c r="C22" s="240">
        <v>11</v>
      </c>
      <c r="D22" s="88" t="str">
        <f>IF(A22&gt;0,VLOOKUP(A22,seznam!$A$4:$C$131,2),"------")</f>
        <v>------</v>
      </c>
      <c r="E22" s="74"/>
      <c r="F22" s="77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 xml:space="preserve"> </v>
      </c>
      <c r="G22" s="74"/>
      <c r="H22" s="74"/>
    </row>
    <row r="23" spans="1:8" ht="12" customHeight="1" x14ac:dyDescent="0.2">
      <c r="A23" s="239"/>
      <c r="B23" s="239"/>
      <c r="C23" s="240"/>
      <c r="D23" s="88" t="str">
        <f>IF(B22&gt;0,VLOOKUP(B22,seznam!$A$4:$C$131,2),"------")</f>
        <v>------</v>
      </c>
      <c r="E23" s="137" t="str">
        <f>IF(zap_pav_4!J7&gt;zap_pav_4!L7,zap_pav_4!B7,IF(zap_pav_4!J7&lt;zap_pav_4!L7,zap_pav_4!D7," "))</f>
        <v xml:space="preserve"> </v>
      </c>
      <c r="F23" s="77"/>
      <c r="G23" s="74"/>
      <c r="H23" s="74"/>
    </row>
    <row r="24" spans="1:8" ht="12" customHeight="1" x14ac:dyDescent="0.2">
      <c r="A24" s="238"/>
      <c r="B24" s="238"/>
      <c r="C24" s="240">
        <v>12</v>
      </c>
      <c r="D24" s="88" t="str">
        <f>IF(A24&gt;0,VLOOKUP(A24,seznam!$A$4:$C$131,2),"------")</f>
        <v>------</v>
      </c>
      <c r="E24" s="74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 xml:space="preserve"> </v>
      </c>
      <c r="F24" s="74"/>
      <c r="G24" s="74"/>
      <c r="H24" s="74"/>
    </row>
    <row r="25" spans="1:8" ht="12" customHeight="1" x14ac:dyDescent="0.2">
      <c r="A25" s="239"/>
      <c r="B25" s="239"/>
      <c r="C25" s="240"/>
      <c r="D25" s="88" t="str">
        <f>IF(B24&gt;0,VLOOKUP(B24,seznam!$A$4:$C$131,2),"------")</f>
        <v>------</v>
      </c>
      <c r="E25" s="74"/>
      <c r="F25" s="74"/>
      <c r="G25" s="126" t="str">
        <f>IF(zap_pav_4!W12&gt;zap_pav_4!Y12,zap_pav_4!O12,IF(zap_pav_4!W12&lt;zap_pav_4!Y12,zap_pav_4!Q12," "))</f>
        <v xml:space="preserve"> </v>
      </c>
      <c r="H25" s="74"/>
    </row>
    <row r="26" spans="1:8" ht="12" customHeight="1" x14ac:dyDescent="0.2">
      <c r="A26" s="238"/>
      <c r="B26" s="238"/>
      <c r="C26" s="240">
        <v>13</v>
      </c>
      <c r="D26" s="88" t="str">
        <f>IF(A26&gt;0,VLOOKUP(A26,seznam!$A$4:$C$131,2),"------")</f>
        <v>------</v>
      </c>
      <c r="E26" s="74"/>
      <c r="F26" s="74"/>
      <c r="G26" s="74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 xml:space="preserve"> </v>
      </c>
      <c r="H26" s="74"/>
    </row>
    <row r="27" spans="1:8" ht="12" customHeight="1" x14ac:dyDescent="0.2">
      <c r="A27" s="239"/>
      <c r="B27" s="239"/>
      <c r="C27" s="240"/>
      <c r="D27" s="88" t="str">
        <f>IF(B26&gt;0,VLOOKUP(B26,seznam!$A$4:$C$131,2),"------")</f>
        <v>------</v>
      </c>
      <c r="E27" s="137" t="str">
        <f>IF(zap_pav_4!J8&gt;zap_pav_4!L8,zap_pav_4!B8,IF(zap_pav_4!J8&lt;zap_pav_4!L8,zap_pav_4!D8," "))</f>
        <v xml:space="preserve"> </v>
      </c>
      <c r="F27" s="74"/>
      <c r="G27" s="74"/>
      <c r="H27" s="74"/>
    </row>
    <row r="28" spans="1:8" ht="12" customHeight="1" x14ac:dyDescent="0.2">
      <c r="A28" s="238"/>
      <c r="B28" s="238"/>
      <c r="C28" s="240">
        <v>14</v>
      </c>
      <c r="D28" s="88" t="str">
        <f>IF(A28&gt;0,VLOOKUP(A28,seznam!$A$4:$C$131,2),"------")</f>
        <v>------</v>
      </c>
      <c r="E28" s="74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 xml:space="preserve"> </v>
      </c>
      <c r="F28" s="77"/>
      <c r="G28" s="74"/>
      <c r="H28" s="74"/>
    </row>
    <row r="29" spans="1:8" ht="12" customHeight="1" x14ac:dyDescent="0.2">
      <c r="A29" s="239"/>
      <c r="B29" s="239"/>
      <c r="C29" s="240"/>
      <c r="D29" s="88" t="str">
        <f>IF(B28&gt;0,VLOOKUP(B28,seznam!$A$4:$C$131,2),"------")</f>
        <v>------</v>
      </c>
      <c r="E29" s="74"/>
      <c r="F29" s="138" t="str">
        <f>IF(zap_pav_4!W5&gt;zap_pav_4!Y5,zap_pav_4!O5,IF(zap_pav_4!W5&lt;zap_pav_4!Y5,zap_pav_4!Q5," "))</f>
        <v xml:space="preserve"> </v>
      </c>
      <c r="G29" s="74"/>
      <c r="H29" s="74"/>
    </row>
    <row r="30" spans="1:8" ht="12" customHeight="1" x14ac:dyDescent="0.2">
      <c r="A30" s="238"/>
      <c r="B30" s="238"/>
      <c r="C30" s="240">
        <v>15</v>
      </c>
      <c r="D30" s="88" t="str">
        <f>IF(A30&gt;0,VLOOKUP(A30,seznam!$A$4:$C$131,2),"------")</f>
        <v>------</v>
      </c>
      <c r="E30" s="74"/>
      <c r="F30" s="77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 xml:space="preserve"> </v>
      </c>
      <c r="G30" s="74"/>
      <c r="H30" s="74"/>
    </row>
    <row r="31" spans="1:8" ht="12" customHeight="1" x14ac:dyDescent="0.2">
      <c r="A31" s="239"/>
      <c r="B31" s="239"/>
      <c r="C31" s="240"/>
      <c r="D31" s="88" t="str">
        <f>IF(B30&gt;0,VLOOKUP(B30,seznam!$A$4:$C$131,2),"------")</f>
        <v>------</v>
      </c>
      <c r="E31" s="137" t="str">
        <f>IF(zap_pav_4!J9&gt;zap_pav_4!L9,zap_pav_4!B9,IF(zap_pav_4!J9&lt;zap_pav_4!L9,zap_pav_4!D9," "))</f>
        <v xml:space="preserve"> </v>
      </c>
      <c r="F31" s="77"/>
      <c r="G31" s="74"/>
      <c r="H31" s="74"/>
    </row>
    <row r="32" spans="1:8" ht="12" customHeight="1" x14ac:dyDescent="0.2">
      <c r="A32" s="238"/>
      <c r="B32" s="238"/>
      <c r="C32" s="240">
        <v>16</v>
      </c>
      <c r="D32" s="88" t="str">
        <f>IF(A32&gt;0,VLOOKUP(A32,seznam!$A$4:$C$131,2),"------")</f>
        <v>------</v>
      </c>
      <c r="E32" s="74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 xml:space="preserve"> </v>
      </c>
      <c r="F32" s="74"/>
      <c r="G32" s="74"/>
      <c r="H32" s="74"/>
    </row>
    <row r="33" spans="1:8" ht="12" customHeight="1" x14ac:dyDescent="0.2">
      <c r="A33" s="239"/>
      <c r="B33" s="239"/>
      <c r="C33" s="240"/>
      <c r="D33" s="88" t="str">
        <f>IF(B32&gt;0,VLOOKUP(B32,seznam!$A$4:$C$131,2),"------")</f>
        <v>------</v>
      </c>
      <c r="E33" s="74"/>
      <c r="F33" s="74"/>
      <c r="G33" s="74"/>
      <c r="H33" s="126" t="str">
        <f>IF(zap_pav_4!W19&gt;zap_pav_4!Y19,zap_pav_4!O19,IF(zap_pav_4!W19&lt;zap_pav_4!Y19,zap_pav_4!Q19," "))</f>
        <v xml:space="preserve"> </v>
      </c>
    </row>
    <row r="34" spans="1:8" ht="12" customHeight="1" x14ac:dyDescent="0.2">
      <c r="A34" s="238"/>
      <c r="B34" s="238"/>
      <c r="C34" s="240">
        <v>17</v>
      </c>
      <c r="D34" s="88" t="str">
        <f>IF(A34&gt;0,VLOOKUP(A34,seznam!$A$4:$C$131,2),"------")</f>
        <v>------</v>
      </c>
      <c r="E34" s="74"/>
      <c r="F34" s="74"/>
      <c r="G34" s="74"/>
      <c r="H34" s="80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 x14ac:dyDescent="0.2">
      <c r="A35" s="239"/>
      <c r="B35" s="239"/>
      <c r="C35" s="240"/>
      <c r="D35" s="88" t="str">
        <f>IF(B34&gt;0,VLOOKUP(B34,seznam!$A$4:$C$131,2),"------")</f>
        <v>------</v>
      </c>
      <c r="E35" s="137" t="str">
        <f>IF(zap_pav_4!J10&gt;zap_pav_4!L10,zap_pav_4!B10,IF(zap_pav_4!J10&lt;zap_pav_4!L10,zap_pav_4!D10," "))</f>
        <v xml:space="preserve"> </v>
      </c>
      <c r="F35" s="74"/>
      <c r="G35" s="74"/>
      <c r="H35" s="80"/>
    </row>
    <row r="36" spans="1:8" ht="12" customHeight="1" x14ac:dyDescent="0.2">
      <c r="A36" s="238"/>
      <c r="B36" s="238"/>
      <c r="C36" s="240">
        <v>18</v>
      </c>
      <c r="D36" s="88" t="str">
        <f>IF(A36&gt;0,VLOOKUP(A36,seznam!$A$4:$C$131,2),"------")</f>
        <v>------</v>
      </c>
      <c r="E36" s="74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 xml:space="preserve"> </v>
      </c>
      <c r="F36" s="77"/>
      <c r="G36" s="74"/>
      <c r="H36" s="80"/>
    </row>
    <row r="37" spans="1:8" ht="12" customHeight="1" x14ac:dyDescent="0.2">
      <c r="A37" s="239"/>
      <c r="B37" s="239"/>
      <c r="C37" s="240"/>
      <c r="D37" s="88" t="str">
        <f>IF(B36&gt;0,VLOOKUP(B36,seznam!$A$4:$C$131,2),"------")</f>
        <v>------</v>
      </c>
      <c r="E37" s="74"/>
      <c r="F37" s="138" t="str">
        <f>IF(zap_pav_4!W6&gt;zap_pav_4!Y6,zap_pav_4!O6,IF(zap_pav_4!W6&lt;zap_pav_4!Y6,zap_pav_4!Q6," "))</f>
        <v xml:space="preserve"> </v>
      </c>
      <c r="G37" s="74"/>
      <c r="H37" s="80"/>
    </row>
    <row r="38" spans="1:8" ht="12" customHeight="1" x14ac:dyDescent="0.2">
      <c r="A38" s="238"/>
      <c r="B38" s="238"/>
      <c r="C38" s="240">
        <v>19</v>
      </c>
      <c r="D38" s="88" t="str">
        <f>IF(A38&gt;0,VLOOKUP(A38,seznam!$A$4:$C$131,2),"------")</f>
        <v>------</v>
      </c>
      <c r="E38" s="74"/>
      <c r="F38" s="77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 xml:space="preserve"> </v>
      </c>
      <c r="G38" s="77"/>
      <c r="H38" s="80"/>
    </row>
    <row r="39" spans="1:8" ht="12" customHeight="1" x14ac:dyDescent="0.2">
      <c r="A39" s="239"/>
      <c r="B39" s="239"/>
      <c r="C39" s="240"/>
      <c r="D39" s="88" t="str">
        <f>IF(B38&gt;0,VLOOKUP(B38,seznam!$A$4:$C$131,2),"------")</f>
        <v>------</v>
      </c>
      <c r="E39" s="137" t="str">
        <f>IF(zap_pav_4!J11&gt;zap_pav_4!L11,zap_pav_4!B11,IF(zap_pav_4!J11&lt;zap_pav_4!L11,zap_pav_4!D11," "))</f>
        <v xml:space="preserve"> </v>
      </c>
      <c r="F39" s="77"/>
      <c r="G39" s="77"/>
      <c r="H39" s="80"/>
    </row>
    <row r="40" spans="1:8" ht="12" customHeight="1" x14ac:dyDescent="0.2">
      <c r="A40" s="238"/>
      <c r="B40" s="238"/>
      <c r="C40" s="240">
        <v>20</v>
      </c>
      <c r="D40" s="88" t="str">
        <f>IF(A40&gt;0,VLOOKUP(A40,seznam!$A$4:$C$131,2),"------")</f>
        <v>------</v>
      </c>
      <c r="E40" s="74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 xml:space="preserve"> </v>
      </c>
      <c r="F40" s="74"/>
      <c r="G40" s="77"/>
      <c r="H40" s="80"/>
    </row>
    <row r="41" spans="1:8" ht="12" customHeight="1" x14ac:dyDescent="0.2">
      <c r="A41" s="239"/>
      <c r="B41" s="239"/>
      <c r="C41" s="240"/>
      <c r="D41" s="88" t="str">
        <f>IF(B40&gt;0,VLOOKUP(B40,seznam!$A$4:$C$131,2),"------")</f>
        <v>------</v>
      </c>
      <c r="E41" s="74"/>
      <c r="F41" s="74"/>
      <c r="G41" s="138" t="str">
        <f>IF(zap_pav_4!W13&gt;zap_pav_4!Y13,zap_pav_4!O13,IF(zap_pav_4!W13&lt;zap_pav_4!Y13,zap_pav_4!Q13," "))</f>
        <v xml:space="preserve"> </v>
      </c>
      <c r="H41" s="80"/>
    </row>
    <row r="42" spans="1:8" ht="12" customHeight="1" x14ac:dyDescent="0.2">
      <c r="A42" s="238"/>
      <c r="B42" s="238"/>
      <c r="C42" s="240">
        <v>21</v>
      </c>
      <c r="D42" s="88" t="str">
        <f>IF(A42&gt;0,VLOOKUP(A42,seznam!$A$4:$C$131,2),"------")</f>
        <v>------</v>
      </c>
      <c r="E42" s="74"/>
      <c r="F42" s="74"/>
      <c r="G42" s="77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 xml:space="preserve"> </v>
      </c>
      <c r="H42" s="79"/>
    </row>
    <row r="43" spans="1:8" ht="12" customHeight="1" x14ac:dyDescent="0.2">
      <c r="A43" s="239"/>
      <c r="B43" s="239"/>
      <c r="C43" s="240"/>
      <c r="D43" s="88" t="str">
        <f>IF(B42&gt;0,VLOOKUP(B42,seznam!$A$4:$C$131,2),"------")</f>
        <v>------</v>
      </c>
      <c r="E43" s="137" t="str">
        <f>IF(zap_pav_4!J12&gt;zap_pav_4!L12,zap_pav_4!B12,IF(zap_pav_4!J12&lt;zap_pav_4!L12,zap_pav_4!D12," "))</f>
        <v xml:space="preserve"> </v>
      </c>
      <c r="F43" s="74"/>
      <c r="G43" s="77"/>
      <c r="H43" s="79"/>
    </row>
    <row r="44" spans="1:8" ht="12" customHeight="1" x14ac:dyDescent="0.2">
      <c r="A44" s="238"/>
      <c r="B44" s="238"/>
      <c r="C44" s="240">
        <v>22</v>
      </c>
      <c r="D44" s="88" t="str">
        <f>IF(A44&gt;0,VLOOKUP(A44,seznam!$A$4:$C$131,2),"------")</f>
        <v>------</v>
      </c>
      <c r="E44" s="74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 xml:space="preserve"> </v>
      </c>
      <c r="F44" s="77"/>
      <c r="G44" s="77"/>
      <c r="H44" s="79"/>
    </row>
    <row r="45" spans="1:8" ht="12" customHeight="1" x14ac:dyDescent="0.2">
      <c r="A45" s="239"/>
      <c r="B45" s="239"/>
      <c r="C45" s="240"/>
      <c r="D45" s="88" t="str">
        <f>IF(B44&gt;0,VLOOKUP(B44,seznam!$A$4:$C$131,2),"------")</f>
        <v>------</v>
      </c>
      <c r="E45" s="74"/>
      <c r="F45" s="138" t="str">
        <f>IF(zap_pav_4!W7&gt;zap_pav_4!Y7,zap_pav_4!O7,IF(zap_pav_4!W7&lt;zap_pav_4!Y7,zap_pav_4!Q7," "))</f>
        <v xml:space="preserve"> </v>
      </c>
      <c r="G45" s="77"/>
      <c r="H45" s="79"/>
    </row>
    <row r="46" spans="1:8" ht="12" customHeight="1" x14ac:dyDescent="0.2">
      <c r="A46" s="238"/>
      <c r="B46" s="238"/>
      <c r="C46" s="240">
        <v>23</v>
      </c>
      <c r="D46" s="88" t="str">
        <f>IF(A46&gt;0,VLOOKUP(A46,seznam!$A$4:$C$131,2),"------")</f>
        <v>------</v>
      </c>
      <c r="E46" s="74"/>
      <c r="F46" s="77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 xml:space="preserve"> </v>
      </c>
      <c r="G46" s="74"/>
      <c r="H46" s="79"/>
    </row>
    <row r="47" spans="1:8" ht="12" customHeight="1" x14ac:dyDescent="0.2">
      <c r="A47" s="239"/>
      <c r="B47" s="239"/>
      <c r="C47" s="240"/>
      <c r="D47" s="88" t="str">
        <f>IF(B46&gt;0,VLOOKUP(B46,seznam!$A$4:$C$131,2),"------")</f>
        <v>------</v>
      </c>
      <c r="E47" s="137" t="str">
        <f>IF(zap_pav_4!J13&gt;zap_pav_4!L13,zap_pav_4!B13,IF(zap_pav_4!J13&lt;zap_pav_4!L13,zap_pav_4!D13," "))</f>
        <v xml:space="preserve"> </v>
      </c>
      <c r="F47" s="77"/>
      <c r="G47" s="74"/>
      <c r="H47" s="79"/>
    </row>
    <row r="48" spans="1:8" ht="12" customHeight="1" x14ac:dyDescent="0.2">
      <c r="A48" s="238"/>
      <c r="B48" s="238"/>
      <c r="C48" s="240">
        <v>24</v>
      </c>
      <c r="D48" s="88" t="str">
        <f>IF(A48&gt;0,VLOOKUP(A48,seznam!$A$4:$C$131,2),"------")</f>
        <v>------</v>
      </c>
      <c r="E48" s="74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 xml:space="preserve"> </v>
      </c>
      <c r="F48" s="74"/>
      <c r="G48" s="74"/>
      <c r="H48" s="79"/>
    </row>
    <row r="49" spans="1:8" ht="12" customHeight="1" x14ac:dyDescent="0.2">
      <c r="A49" s="239"/>
      <c r="B49" s="239"/>
      <c r="C49" s="240"/>
      <c r="D49" s="88" t="str">
        <f>IF(B48&gt;0,VLOOKUP(B48,seznam!$A$4:$C$131,2),"------")</f>
        <v>------</v>
      </c>
      <c r="E49" s="74"/>
      <c r="F49" s="74"/>
      <c r="G49" s="74"/>
      <c r="H49" s="144" t="str">
        <f>IF(zap_pav_4!W17&gt;zap_pav_4!Y17,zap_pav_4!O17,IF(zap_pav_4!W17&lt;zap_pav_4!Y17,zap_pav_4!Q17," "))</f>
        <v xml:space="preserve"> </v>
      </c>
    </row>
    <row r="50" spans="1:8" ht="12" customHeight="1" x14ac:dyDescent="0.2">
      <c r="A50" s="238"/>
      <c r="B50" s="238"/>
      <c r="C50" s="240">
        <v>25</v>
      </c>
      <c r="D50" s="88" t="str">
        <f>IF(A50&gt;0,VLOOKUP(A50,seznam!$A$4:$C$131,2),"------")</f>
        <v>------</v>
      </c>
      <c r="E50" s="74"/>
      <c r="F50" s="74"/>
      <c r="G50" s="74"/>
      <c r="H50" s="77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 xml:space="preserve"> </v>
      </c>
    </row>
    <row r="51" spans="1:8" ht="12" customHeight="1" x14ac:dyDescent="0.2">
      <c r="A51" s="239"/>
      <c r="B51" s="239"/>
      <c r="C51" s="240"/>
      <c r="D51" s="88" t="str">
        <f>IF(B50&gt;0,VLOOKUP(B50,seznam!$A$4:$C$131,2),"------")</f>
        <v>------</v>
      </c>
      <c r="E51" s="137" t="str">
        <f>IF(zap_pav_4!J14&gt;zap_pav_4!L14,zap_pav_4!B14,IF(zap_pav_4!J14&lt;zap_pav_4!L14,zap_pav_4!D14," "))</f>
        <v xml:space="preserve"> </v>
      </c>
      <c r="F51" s="74"/>
      <c r="G51" s="74"/>
      <c r="H51" s="77"/>
    </row>
    <row r="52" spans="1:8" ht="12" customHeight="1" x14ac:dyDescent="0.2">
      <c r="A52" s="238"/>
      <c r="B52" s="238"/>
      <c r="C52" s="240">
        <v>26</v>
      </c>
      <c r="D52" s="88" t="str">
        <f>IF(A52&gt;0,VLOOKUP(A52,seznam!$A$4:$C$131,2),"------")</f>
        <v>------</v>
      </c>
      <c r="E52" s="74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 xml:space="preserve"> </v>
      </c>
      <c r="F52" s="77"/>
      <c r="G52" s="74"/>
      <c r="H52" s="77"/>
    </row>
    <row r="53" spans="1:8" ht="12" customHeight="1" x14ac:dyDescent="0.2">
      <c r="A53" s="239"/>
      <c r="B53" s="239"/>
      <c r="C53" s="240"/>
      <c r="D53" s="88" t="str">
        <f>IF(B52&gt;0,VLOOKUP(B52,seznam!$A$4:$C$131,2),"------")</f>
        <v>------</v>
      </c>
      <c r="E53" s="74"/>
      <c r="F53" s="138" t="str">
        <f>IF(zap_pav_4!W8&gt;zap_pav_4!Y8,zap_pav_4!O8,IF(zap_pav_4!W8&lt;zap_pav_4!Y8,zap_pav_4!Q8," "))</f>
        <v xml:space="preserve"> </v>
      </c>
      <c r="G53" s="74"/>
      <c r="H53" s="77"/>
    </row>
    <row r="54" spans="1:8" ht="12" customHeight="1" x14ac:dyDescent="0.2">
      <c r="A54" s="238"/>
      <c r="B54" s="238"/>
      <c r="C54" s="240">
        <v>27</v>
      </c>
      <c r="D54" s="88" t="str">
        <f>IF(A54&gt;0,VLOOKUP(A54,seznam!$A$4:$C$131,2),"------")</f>
        <v>------</v>
      </c>
      <c r="E54" s="74"/>
      <c r="F54" s="77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 xml:space="preserve"> </v>
      </c>
      <c r="G54" s="77"/>
      <c r="H54" s="77"/>
    </row>
    <row r="55" spans="1:8" ht="12" customHeight="1" x14ac:dyDescent="0.2">
      <c r="A55" s="239"/>
      <c r="B55" s="239"/>
      <c r="C55" s="240"/>
      <c r="D55" s="88" t="str">
        <f>IF(B54&gt;0,VLOOKUP(B54,seznam!$A$4:$C$131,2),"------")</f>
        <v>------</v>
      </c>
      <c r="E55" s="137" t="str">
        <f>IF(zap_pav_4!J15&gt;zap_pav_4!L15,zap_pav_4!B15,IF(zap_pav_4!J15&lt;zap_pav_4!L15,zap_pav_4!D15," "))</f>
        <v xml:space="preserve"> </v>
      </c>
      <c r="F55" s="77"/>
      <c r="G55" s="77"/>
      <c r="H55" s="77"/>
    </row>
    <row r="56" spans="1:8" ht="12" customHeight="1" x14ac:dyDescent="0.2">
      <c r="A56" s="238"/>
      <c r="B56" s="238"/>
      <c r="C56" s="240">
        <v>28</v>
      </c>
      <c r="D56" s="88" t="str">
        <f>IF(A56&gt;0,VLOOKUP(A56,seznam!$A$4:$C$131,2),"------")</f>
        <v>------</v>
      </c>
      <c r="E56" s="74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 xml:space="preserve"> </v>
      </c>
      <c r="F56" s="74"/>
      <c r="G56" s="77"/>
      <c r="H56" s="77"/>
    </row>
    <row r="57" spans="1:8" ht="12" customHeight="1" x14ac:dyDescent="0.2">
      <c r="A57" s="239"/>
      <c r="B57" s="239"/>
      <c r="C57" s="240"/>
      <c r="D57" s="88" t="str">
        <f>IF(B56&gt;0,VLOOKUP(B56,seznam!$A$4:$C$131,2),"------")</f>
        <v>------</v>
      </c>
      <c r="E57" s="74"/>
      <c r="F57" s="74"/>
      <c r="G57" s="138" t="str">
        <f>IF(zap_pav_4!W14&gt;zap_pav_4!Y14,zap_pav_4!O14,IF(zap_pav_4!W14&lt;zap_pav_4!Y14,zap_pav_4!Q14," "))</f>
        <v xml:space="preserve"> </v>
      </c>
      <c r="H57" s="77"/>
    </row>
    <row r="58" spans="1:8" ht="12" customHeight="1" x14ac:dyDescent="0.2">
      <c r="A58" s="238"/>
      <c r="B58" s="238"/>
      <c r="C58" s="240">
        <v>29</v>
      </c>
      <c r="D58" s="88" t="str">
        <f>IF(A58&gt;0,VLOOKUP(A58,seznam!$A$4:$C$131,2),"------")</f>
        <v>------</v>
      </c>
      <c r="E58" s="74"/>
      <c r="F58" s="74"/>
      <c r="G58" s="77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 xml:space="preserve"> </v>
      </c>
      <c r="H58" s="74"/>
    </row>
    <row r="59" spans="1:8" ht="12" customHeight="1" x14ac:dyDescent="0.2">
      <c r="A59" s="239"/>
      <c r="B59" s="239"/>
      <c r="C59" s="240"/>
      <c r="D59" s="88" t="str">
        <f>IF(B58&gt;0,VLOOKUP(B58,seznam!$A$4:$C$131,2),"------")</f>
        <v>------</v>
      </c>
      <c r="E59" s="137" t="str">
        <f>IF(zap_pav_4!J16&gt;zap_pav_4!L16,zap_pav_4!B16,IF(zap_pav_4!J16&lt;zap_pav_4!L16,zap_pav_4!D16," "))</f>
        <v xml:space="preserve"> </v>
      </c>
      <c r="F59" s="74"/>
      <c r="G59" s="77"/>
      <c r="H59" s="74"/>
    </row>
    <row r="60" spans="1:8" ht="12" customHeight="1" x14ac:dyDescent="0.2">
      <c r="A60" s="238"/>
      <c r="B60" s="238"/>
      <c r="C60" s="240">
        <v>30</v>
      </c>
      <c r="D60" s="88" t="str">
        <f>IF(A60&gt;0,VLOOKUP(A60,seznam!$A$4:$C$131,2),"------")</f>
        <v>------</v>
      </c>
      <c r="E60" s="74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 xml:space="preserve"> </v>
      </c>
      <c r="F60" s="77"/>
      <c r="G60" s="77"/>
      <c r="H60" s="74"/>
    </row>
    <row r="61" spans="1:8" ht="12" customHeight="1" x14ac:dyDescent="0.2">
      <c r="A61" s="239"/>
      <c r="B61" s="239"/>
      <c r="C61" s="240"/>
      <c r="D61" s="88" t="str">
        <f>IF(B60&gt;0,VLOOKUP(B60,seznam!$A$4:$C$131,2),"------")</f>
        <v>------</v>
      </c>
      <c r="E61" s="74"/>
      <c r="F61" s="138" t="str">
        <f>IF(zap_pav_4!W9&gt;zap_pav_4!Y9,zap_pav_4!O9,IF(zap_pav_4!W9&lt;zap_pav_4!Y9,zap_pav_4!Q9," "))</f>
        <v xml:space="preserve"> </v>
      </c>
      <c r="G61" s="77"/>
      <c r="H61" s="74"/>
    </row>
    <row r="62" spans="1:8" ht="12" customHeight="1" x14ac:dyDescent="0.2">
      <c r="A62" s="238"/>
      <c r="B62" s="238"/>
      <c r="C62" s="240">
        <v>31</v>
      </c>
      <c r="D62" s="88" t="str">
        <f>IF(A62&gt;0,VLOOKUP(A62,seznam!$A$4:$C$131,2),"------")</f>
        <v>------</v>
      </c>
      <c r="E62" s="74"/>
      <c r="F62" s="77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 xml:space="preserve"> </v>
      </c>
      <c r="G62" s="74"/>
      <c r="H62" s="74"/>
    </row>
    <row r="63" spans="1:8" ht="12" customHeight="1" x14ac:dyDescent="0.2">
      <c r="A63" s="239"/>
      <c r="B63" s="239"/>
      <c r="C63" s="240"/>
      <c r="D63" s="88" t="str">
        <f>IF(B62&gt;0,VLOOKUP(B62,seznam!$A$4:$C$131,2),"------")</f>
        <v>------</v>
      </c>
      <c r="E63" s="137" t="str">
        <f>IF(zap_pav_4!J17&gt;zap_pav_4!L17,zap_pav_4!B17,IF(zap_pav_4!J17&lt;zap_pav_4!L17,zap_pav_4!D17," "))</f>
        <v xml:space="preserve"> </v>
      </c>
      <c r="F63" s="77"/>
      <c r="G63" s="74"/>
      <c r="H63" s="74"/>
    </row>
    <row r="64" spans="1:8" ht="12" customHeight="1" x14ac:dyDescent="0.2">
      <c r="A64" s="238"/>
      <c r="B64" s="238"/>
      <c r="C64" s="174">
        <v>32</v>
      </c>
      <c r="D64" s="88" t="str">
        <f>IF(A64&gt;0,VLOOKUP(A64,seznam!$A$4:$C$131,2),"------")</f>
        <v>------</v>
      </c>
      <c r="E64" s="74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 xml:space="preserve"> </v>
      </c>
    </row>
    <row r="65" spans="1:8" ht="12" customHeight="1" x14ac:dyDescent="0.2">
      <c r="A65" s="239"/>
      <c r="B65" s="239"/>
      <c r="C65" s="217"/>
      <c r="D65" s="88" t="str">
        <f>IF(B64&gt;0,VLOOKUP(B64,seznam!$A$4:$C$131,2),"------")</f>
        <v>------</v>
      </c>
      <c r="F65" s="74"/>
      <c r="G65" s="74"/>
      <c r="H65" s="74"/>
    </row>
    <row r="66" spans="1:8" ht="12" customHeight="1" x14ac:dyDescent="0.2">
      <c r="B66" s="72"/>
      <c r="C66" s="72"/>
      <c r="D66" s="81"/>
      <c r="E66" s="74"/>
      <c r="F66" s="74"/>
      <c r="G66" s="82"/>
      <c r="H66" s="82"/>
    </row>
  </sheetData>
  <mergeCells count="97">
    <mergeCell ref="B6:B7"/>
    <mergeCell ref="C6:C7"/>
    <mergeCell ref="C1:H1"/>
    <mergeCell ref="B2:B3"/>
    <mergeCell ref="C2:C3"/>
    <mergeCell ref="B4:B5"/>
    <mergeCell ref="C4:C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A2:A3"/>
    <mergeCell ref="A4:A5"/>
    <mergeCell ref="A6:A7"/>
    <mergeCell ref="A8:A9"/>
    <mergeCell ref="A10:A11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14:A15"/>
    <mergeCell ref="A16:A17"/>
    <mergeCell ref="A18:A19"/>
    <mergeCell ref="A20:A21"/>
    <mergeCell ref="A22:A23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62:A63"/>
    <mergeCell ref="A64:A65"/>
    <mergeCell ref="A50:A51"/>
    <mergeCell ref="A52:A53"/>
    <mergeCell ref="A54:A55"/>
    <mergeCell ref="A56:A57"/>
    <mergeCell ref="A58:A59"/>
    <mergeCell ref="A60:A61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9"/>
  <sheetViews>
    <sheetView workbookViewId="0">
      <selection activeCell="E2" sqref="E2:H5"/>
    </sheetView>
  </sheetViews>
  <sheetFormatPr defaultRowHeight="12.75" x14ac:dyDescent="0.2"/>
  <cols>
    <col min="1" max="1" width="4.42578125" customWidth="1"/>
    <col min="2" max="2" width="30.7109375" customWidth="1"/>
    <col min="3" max="3" width="2.7109375" style="1" customWidth="1"/>
    <col min="4" max="4" width="30.7109375" customWidth="1"/>
    <col min="5" max="12" width="2.7109375" customWidth="1"/>
    <col min="13" max="13" width="3.7109375" customWidth="1"/>
    <col min="14" max="14" width="4.42578125" customWidth="1"/>
    <col min="15" max="15" width="30.7109375" customWidth="1"/>
    <col min="16" max="16" width="2.7109375" customWidth="1"/>
    <col min="17" max="17" width="30.7109375" customWidth="1"/>
    <col min="18" max="25" width="2.7109375" customWidth="1"/>
  </cols>
  <sheetData>
    <row r="1" spans="1:25" ht="13.5" thickBot="1" x14ac:dyDescent="0.25">
      <c r="A1" s="245" t="s">
        <v>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9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2">
        <v>1</v>
      </c>
      <c r="B2" s="53" t="str">
        <f>CONCATENATE('pavouk 4-hra'!D2,"  ",'pavouk 4-hra'!D3)</f>
        <v>------  ------</v>
      </c>
      <c r="C2" s="54" t="s">
        <v>7</v>
      </c>
      <c r="D2" s="53" t="str">
        <f>CONCATENATE('pavouk 4-hra'!D4,"  ",'pavouk 4-hra'!D5)</f>
        <v>------  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'pavouk 4-hra'!E3</f>
        <v xml:space="preserve"> </v>
      </c>
      <c r="P2" s="54" t="s">
        <v>7</v>
      </c>
      <c r="Q2" s="53" t="str">
        <f>'pavouk 4-hra'!E7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CONCATENATE('pavouk 4-hra'!D6,"  ",'pavouk 4-hra'!D7)</f>
        <v>------  ------</v>
      </c>
      <c r="C3" s="51" t="s">
        <v>7</v>
      </c>
      <c r="D3" s="50" t="str">
        <f>CONCATENATE('pavouk 4-hra'!D8,"  ",'pavouk 4-hra'!D9)</f>
        <v>------  ------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'pavouk 4-hra'!E11</f>
        <v xml:space="preserve"> </v>
      </c>
      <c r="P3" s="51" t="s">
        <v>7</v>
      </c>
      <c r="Q3" s="50" t="str">
        <f>'pavouk 4-hra'!E15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5">
        <v>3</v>
      </c>
      <c r="B4" s="50" t="str">
        <f>CONCATENATE('pavouk 4-hra'!D10,"  ",'pavouk 4-hra'!D11)</f>
        <v>------  ------</v>
      </c>
      <c r="C4" s="51" t="s">
        <v>7</v>
      </c>
      <c r="D4" s="50" t="str">
        <f>CONCATENATE('pavouk 4-hra'!D12,"  ",'pavouk 4-hra'!D13)</f>
        <v>------  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'pavouk 4-hra'!E19</f>
        <v xml:space="preserve"> </v>
      </c>
      <c r="P4" s="51" t="s">
        <v>7</v>
      </c>
      <c r="Q4" s="50" t="str">
        <f>'pavouk 4-hra'!E23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CONCATENATE('pavouk 4-hra'!D14,"  ",'pavouk 4-hra'!D15)</f>
        <v>------  ------</v>
      </c>
      <c r="C5" s="51" t="s">
        <v>7</v>
      </c>
      <c r="D5" s="50" t="str">
        <f>CONCATENATE('pavouk 4-hra'!D16,"  ",'pavouk 4-hra'!D17)</f>
        <v>------  ------</v>
      </c>
      <c r="E5" s="44"/>
      <c r="F5" s="41"/>
      <c r="G5" s="41"/>
      <c r="H5" s="41"/>
      <c r="I5" s="60"/>
      <c r="J5" s="58">
        <f t="shared" si="0"/>
        <v>0</v>
      </c>
      <c r="K5" s="26" t="s">
        <v>6</v>
      </c>
      <c r="L5" s="27">
        <f t="shared" si="1"/>
        <v>0</v>
      </c>
      <c r="N5" s="55">
        <v>4</v>
      </c>
      <c r="O5" s="50" t="str">
        <f>'pavouk 4-hra'!E27</f>
        <v xml:space="preserve"> </v>
      </c>
      <c r="P5" s="51" t="s">
        <v>7</v>
      </c>
      <c r="Q5" s="50" t="str">
        <f>'pavouk 4-hra'!E31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6</v>
      </c>
      <c r="Y5" s="27">
        <f t="shared" si="3"/>
        <v>0</v>
      </c>
    </row>
    <row r="6" spans="1:25" x14ac:dyDescent="0.2">
      <c r="A6" s="55">
        <v>5</v>
      </c>
      <c r="B6" s="50" t="str">
        <f>CONCATENATE('pavouk 4-hra'!D18,"  ",'pavouk 4-hra'!D19)</f>
        <v>------  ------</v>
      </c>
      <c r="C6" s="51" t="s">
        <v>7</v>
      </c>
      <c r="D6" s="50" t="str">
        <f>CONCATENATE('pavouk 4-hra'!D20,"  ",'pavouk 4-hra'!D21)</f>
        <v>------  ------</v>
      </c>
      <c r="E6" s="44"/>
      <c r="F6" s="41"/>
      <c r="G6" s="41"/>
      <c r="H6" s="41"/>
      <c r="I6" s="60"/>
      <c r="J6" s="58">
        <f t="shared" si="0"/>
        <v>0</v>
      </c>
      <c r="K6" s="26" t="s">
        <v>6</v>
      </c>
      <c r="L6" s="27">
        <f t="shared" si="1"/>
        <v>0</v>
      </c>
      <c r="N6" s="55">
        <v>5</v>
      </c>
      <c r="O6" s="50" t="str">
        <f>'pavouk 4-hra'!E35</f>
        <v xml:space="preserve"> </v>
      </c>
      <c r="P6" s="51" t="s">
        <v>7</v>
      </c>
      <c r="Q6" s="50" t="str">
        <f>'pavouk 4-hra'!E39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CONCATENATE('pavouk 4-hra'!D22,"  ",'pavouk 4-hra'!D23)</f>
        <v>------  ------</v>
      </c>
      <c r="C7" s="51" t="s">
        <v>7</v>
      </c>
      <c r="D7" s="50" t="str">
        <f>CONCATENATE('pavouk 4-hra'!D24,"  ",'pavouk 4-hra'!D25)</f>
        <v>------  ------</v>
      </c>
      <c r="E7" s="44"/>
      <c r="F7" s="41"/>
      <c r="G7" s="41"/>
      <c r="H7" s="41"/>
      <c r="I7" s="60"/>
      <c r="J7" s="58">
        <f t="shared" si="0"/>
        <v>0</v>
      </c>
      <c r="K7" s="26" t="s">
        <v>6</v>
      </c>
      <c r="L7" s="27">
        <f t="shared" si="1"/>
        <v>0</v>
      </c>
      <c r="N7" s="55">
        <v>6</v>
      </c>
      <c r="O7" s="50" t="str">
        <f>'pavouk 4-hra'!E43</f>
        <v xml:space="preserve"> </v>
      </c>
      <c r="P7" s="51" t="s">
        <v>7</v>
      </c>
      <c r="Q7" s="50" t="str">
        <f>'pavouk 4-hra'!E47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CONCATENATE('pavouk 4-hra'!D26,"  ",'pavouk 4-hra'!D27)</f>
        <v>------  ------</v>
      </c>
      <c r="C8" s="51" t="s">
        <v>7</v>
      </c>
      <c r="D8" s="50" t="str">
        <f>CONCATENATE('pavouk 4-hra'!D28,"  ",'pavouk 4-hra'!D29)</f>
        <v>------  ------</v>
      </c>
      <c r="E8" s="44"/>
      <c r="F8" s="41"/>
      <c r="G8" s="41"/>
      <c r="H8" s="41"/>
      <c r="I8" s="60"/>
      <c r="J8" s="58">
        <f t="shared" si="0"/>
        <v>0</v>
      </c>
      <c r="K8" s="26" t="s">
        <v>6</v>
      </c>
      <c r="L8" s="27">
        <f t="shared" si="1"/>
        <v>0</v>
      </c>
      <c r="N8" s="55">
        <v>7</v>
      </c>
      <c r="O8" s="50" t="str">
        <f>'pavouk 4-hra'!E51</f>
        <v xml:space="preserve"> </v>
      </c>
      <c r="P8" s="51" t="s">
        <v>7</v>
      </c>
      <c r="Q8" s="50" t="str">
        <f>'pavouk 4-hra'!E55</f>
        <v xml:space="preserve"> </v>
      </c>
      <c r="R8" s="65"/>
      <c r="S8" s="66"/>
      <c r="T8" s="66"/>
      <c r="U8" s="66"/>
      <c r="V8" s="67"/>
      <c r="W8" s="58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CONCATENATE('pavouk 4-hra'!D30,"  ",'pavouk 4-hra'!D31)</f>
        <v>------  ------</v>
      </c>
      <c r="C9" s="51" t="s">
        <v>7</v>
      </c>
      <c r="D9" s="50" t="str">
        <f>CONCATENATE('pavouk 4-hra'!D32,"  ",'pavouk 4-hra'!D33)</f>
        <v>------  ------</v>
      </c>
      <c r="E9" s="44"/>
      <c r="F9" s="41"/>
      <c r="G9" s="41"/>
      <c r="H9" s="41"/>
      <c r="I9" s="60"/>
      <c r="J9" s="58">
        <f t="shared" si="0"/>
        <v>0</v>
      </c>
      <c r="K9" s="26" t="s">
        <v>6</v>
      </c>
      <c r="L9" s="27">
        <f t="shared" si="1"/>
        <v>0</v>
      </c>
      <c r="N9" s="56">
        <v>8</v>
      </c>
      <c r="O9" s="12" t="str">
        <f>'pavouk 4-hra'!E59</f>
        <v xml:space="preserve"> </v>
      </c>
      <c r="P9" s="62" t="s">
        <v>7</v>
      </c>
      <c r="Q9" s="12" t="str">
        <f>'pavouk 4-hra'!E63</f>
        <v xml:space="preserve"> </v>
      </c>
      <c r="R9" s="45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5">
        <v>9</v>
      </c>
      <c r="B10" s="50" t="str">
        <f>CONCATENATE('pavouk 4-hra'!D34,"  ",'pavouk 4-hra'!D35)</f>
        <v>------  ------</v>
      </c>
      <c r="C10" s="51" t="s">
        <v>7</v>
      </c>
      <c r="D10" s="50" t="str">
        <f>CONCATENATE('pavouk 4-hra'!D36,"  ",'pavouk 4-hra'!D37)</f>
        <v>------  ------</v>
      </c>
      <c r="E10" s="44"/>
      <c r="F10" s="41"/>
      <c r="G10" s="41"/>
      <c r="H10" s="41"/>
      <c r="I10" s="60"/>
      <c r="J10" s="58">
        <f t="shared" si="0"/>
        <v>0</v>
      </c>
      <c r="K10" s="26" t="s">
        <v>6</v>
      </c>
      <c r="L10" s="27">
        <f t="shared" si="1"/>
        <v>0</v>
      </c>
      <c r="N10" s="246" t="s">
        <v>10</v>
      </c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5">
        <v>10</v>
      </c>
      <c r="B11" s="50" t="str">
        <f>CONCATENATE('pavouk 4-hra'!D38,"  ",'pavouk 4-hra'!D39)</f>
        <v>------  ------</v>
      </c>
      <c r="C11" s="51" t="s">
        <v>7</v>
      </c>
      <c r="D11" s="50" t="str">
        <f>CONCATENATE('pavouk 4-hra'!D40,"  ",'pavouk 4-hra'!D41)</f>
        <v>------  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'pavouk 4-hra'!F5</f>
        <v xml:space="preserve"> </v>
      </c>
      <c r="P11" s="54" t="s">
        <v>7</v>
      </c>
      <c r="Q11" s="68" t="str">
        <f>'pavouk 4-hra'!F13</f>
        <v xml:space="preserve"> </v>
      </c>
      <c r="R11" s="141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 t="str">
        <f>CONCATENATE('pavouk 4-hra'!D42,"  ",'pavouk 4-hra'!D43)</f>
        <v>------  ------</v>
      </c>
      <c r="C12" s="51" t="s">
        <v>7</v>
      </c>
      <c r="D12" s="50" t="str">
        <f>CONCATENATE('pavouk 4-hra'!D44,"  ",'pavouk 4-hra'!D45)</f>
        <v>------  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'pavouk 4-hra'!F21</f>
        <v xml:space="preserve"> </v>
      </c>
      <c r="P12" s="51" t="s">
        <v>7</v>
      </c>
      <c r="Q12" s="69" t="str">
        <f>'pavouk 4-hra'!F29</f>
        <v xml:space="preserve"> </v>
      </c>
      <c r="R12" s="142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CONCATENATE('pavouk 4-hra'!D46,"  ",'pavouk 4-hra'!D47)</f>
        <v>------  ------</v>
      </c>
      <c r="C13" s="51" t="s">
        <v>7</v>
      </c>
      <c r="D13" s="50" t="str">
        <f>CONCATENATE('pavouk 4-hra'!D48,"  ",'pavouk 4-hra'!D49)</f>
        <v>------  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'pavouk 4-hra'!F37</f>
        <v xml:space="preserve"> </v>
      </c>
      <c r="P13" s="51" t="s">
        <v>7</v>
      </c>
      <c r="Q13" s="69" t="str">
        <f>'pavouk 4-hra'!F45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CONCATENATE('pavouk 4-hra'!D50,"  ",'pavouk 4-hra'!D51)</f>
        <v>------  ------</v>
      </c>
      <c r="C14" s="51" t="s">
        <v>7</v>
      </c>
      <c r="D14" s="50" t="str">
        <f>CONCATENATE('pavouk 4-hra'!D52,"  ",'pavouk 4-hra'!D53)</f>
        <v>------  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'pavouk 4-hra'!F53</f>
        <v xml:space="preserve"> </v>
      </c>
      <c r="P14" s="62" t="s">
        <v>7</v>
      </c>
      <c r="Q14" s="70" t="str">
        <f>'pavouk 4-hra'!F61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CONCATENATE('pavouk 4-hra'!D54,"  ",'pavouk 4-hra'!D55)</f>
        <v>------  ------</v>
      </c>
      <c r="C15" s="51" t="s">
        <v>7</v>
      </c>
      <c r="D15" s="50" t="str">
        <f>CONCATENATE('pavouk 4-hra'!D56,"  ",'pavouk 4-hra'!D57)</f>
        <v>------  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46" t="s">
        <v>11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5">
        <v>15</v>
      </c>
      <c r="B16" s="50" t="str">
        <f>CONCATENATE('pavouk 4-hra'!D58,"  ",'pavouk 4-hra'!D59)</f>
        <v>------  ------</v>
      </c>
      <c r="C16" s="51" t="s">
        <v>7</v>
      </c>
      <c r="D16" s="50" t="str">
        <f>CONCATENATE('pavouk 4-hra'!D60,"  ",'pavouk 4-hra'!D61)</f>
        <v>------  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'pavouk 4-hra'!G9</f>
        <v xml:space="preserve"> </v>
      </c>
      <c r="P16" s="54" t="s">
        <v>7</v>
      </c>
      <c r="Q16" s="68" t="str">
        <f>'pavouk 4-hra'!G25</f>
        <v xml:space="preserve"> 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6">
        <v>16</v>
      </c>
      <c r="B17" s="146" t="str">
        <f>CONCATENATE('pavouk 4-hra'!D62,"  ",'pavouk 4-hra'!D63)</f>
        <v>------  ------</v>
      </c>
      <c r="C17" s="62" t="s">
        <v>7</v>
      </c>
      <c r="D17" s="146" t="str">
        <f>CONCATENATE('pavouk 4-hra'!D64,"  ",'pavouk 4-hra'!D65)</f>
        <v>------  ------</v>
      </c>
      <c r="E17" s="45"/>
      <c r="F17" s="46"/>
      <c r="G17" s="46"/>
      <c r="H17" s="46"/>
      <c r="I17" s="63"/>
      <c r="J17" s="29">
        <f t="shared" si="0"/>
        <v>0</v>
      </c>
      <c r="K17" s="29" t="s">
        <v>6</v>
      </c>
      <c r="L17" s="145">
        <f t="shared" si="1"/>
        <v>0</v>
      </c>
      <c r="N17" s="56">
        <v>2</v>
      </c>
      <c r="O17" s="61" t="str">
        <f>'pavouk 4-hra'!G41</f>
        <v xml:space="preserve"> </v>
      </c>
      <c r="P17" s="62" t="s">
        <v>7</v>
      </c>
      <c r="Q17" s="70" t="str">
        <f>'pavouk 4-hra'!G57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C18"/>
      <c r="N18" s="246" t="s">
        <v>12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N19" s="102">
        <v>1</v>
      </c>
      <c r="O19" s="103" t="str">
        <f>'pavouk 4-hra'!H17</f>
        <v xml:space="preserve"> </v>
      </c>
      <c r="P19" s="104" t="s">
        <v>7</v>
      </c>
      <c r="Q19" s="105" t="str">
        <f>'pavouk 4-hra'!H49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Z50"/>
  <sheetViews>
    <sheetView zoomScaleNormal="100" zoomScaleSheetLayoutView="100" workbookViewId="0">
      <selection activeCell="C2" sqref="C2:D3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52" s="32" customFormat="1" ht="39.950000000000003" customHeight="1" thickBot="1" x14ac:dyDescent="0.45">
      <c r="C1" s="308" t="str">
        <f>seznam!B1</f>
        <v>BTM U11 Lednice 21.9.2024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117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117"/>
      <c r="AO1" s="118"/>
      <c r="AP1" s="118"/>
      <c r="AQ1" s="119"/>
      <c r="AR1" s="31"/>
    </row>
    <row r="2" spans="1:52" ht="13.5" thickBot="1" x14ac:dyDescent="0.25">
      <c r="C2" s="296" t="s">
        <v>83</v>
      </c>
      <c r="D2" s="297"/>
      <c r="E2" s="300">
        <v>1</v>
      </c>
      <c r="F2" s="287"/>
      <c r="G2" s="287"/>
      <c r="H2" s="286">
        <v>2</v>
      </c>
      <c r="I2" s="287"/>
      <c r="J2" s="287"/>
      <c r="K2" s="286">
        <v>3</v>
      </c>
      <c r="L2" s="287"/>
      <c r="M2" s="287"/>
      <c r="N2" s="286">
        <v>4</v>
      </c>
      <c r="O2" s="287"/>
      <c r="P2" s="287"/>
      <c r="Q2" s="286">
        <v>5</v>
      </c>
      <c r="R2" s="287"/>
      <c r="S2" s="287"/>
      <c r="T2" s="286">
        <v>6</v>
      </c>
      <c r="U2" s="287"/>
      <c r="V2" s="302"/>
      <c r="W2" s="304" t="s">
        <v>3</v>
      </c>
      <c r="X2" s="287"/>
      <c r="Y2" s="287"/>
      <c r="Z2" s="286" t="s">
        <v>4</v>
      </c>
      <c r="AA2" s="306" t="s">
        <v>5</v>
      </c>
      <c r="AC2" s="9" t="s">
        <v>8</v>
      </c>
      <c r="AO2" s="120"/>
      <c r="AP2" s="120"/>
      <c r="AQ2" s="121"/>
      <c r="AW2" s="1" t="s">
        <v>38</v>
      </c>
      <c r="AX2" s="1" t="s">
        <v>37</v>
      </c>
      <c r="AY2" s="1"/>
      <c r="AZ2" s="1" t="s">
        <v>39</v>
      </c>
    </row>
    <row r="3" spans="1:52" ht="13.5" thickBot="1" x14ac:dyDescent="0.25">
      <c r="A3"/>
      <c r="B3"/>
      <c r="C3" s="298"/>
      <c r="D3" s="299"/>
      <c r="E3" s="301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303"/>
      <c r="W3" s="305"/>
      <c r="X3" s="288"/>
      <c r="Y3" s="288"/>
      <c r="Z3" s="288"/>
      <c r="AA3" s="303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  <c r="AW3" s="1">
        <v>1</v>
      </c>
      <c r="AX3" s="1">
        <v>6</v>
      </c>
      <c r="AY3" s="1"/>
      <c r="AZ3" s="1">
        <v>3</v>
      </c>
    </row>
    <row r="4" spans="1:52" x14ac:dyDescent="0.2">
      <c r="A4" s="279"/>
      <c r="B4" s="127"/>
      <c r="C4" s="307">
        <v>1</v>
      </c>
      <c r="D4" s="128" t="str">
        <f>IF(COUNTIF(seznam!$A$4:$A$130,A4)=1,VLOOKUP(A4,seznam!$A$4:$C$130,3,FALSE),"------")</f>
        <v>------</v>
      </c>
      <c r="E4" s="293"/>
      <c r="F4" s="294"/>
      <c r="G4" s="295"/>
      <c r="H4" s="291">
        <f>AK12</f>
        <v>0</v>
      </c>
      <c r="I4" s="242" t="s">
        <v>6</v>
      </c>
      <c r="J4" s="292">
        <f>AM12</f>
        <v>0</v>
      </c>
      <c r="K4" s="291">
        <f>AM18</f>
        <v>0</v>
      </c>
      <c r="L4" s="242" t="s">
        <v>6</v>
      </c>
      <c r="M4" s="292">
        <f>AK18</f>
        <v>0</v>
      </c>
      <c r="N4" s="291">
        <f>AK25</f>
        <v>0</v>
      </c>
      <c r="O4" s="242" t="s">
        <v>6</v>
      </c>
      <c r="P4" s="242">
        <f>AM25</f>
        <v>0</v>
      </c>
      <c r="Q4" s="291">
        <f>AM33</f>
        <v>0</v>
      </c>
      <c r="R4" s="242" t="s">
        <v>6</v>
      </c>
      <c r="S4" s="292">
        <f>AK33</f>
        <v>0</v>
      </c>
      <c r="T4" s="291">
        <f>AK3</f>
        <v>0</v>
      </c>
      <c r="U4" s="242" t="s">
        <v>6</v>
      </c>
      <c r="V4" s="290">
        <f>AM3</f>
        <v>0</v>
      </c>
      <c r="W4" s="242">
        <f>H4+K4+N4+Q4+T4</f>
        <v>0</v>
      </c>
      <c r="X4" s="242" t="s">
        <v>6</v>
      </c>
      <c r="Y4" s="292">
        <f>J4+M4+P4+S4+V4</f>
        <v>0</v>
      </c>
      <c r="Z4" s="282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289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  <c r="AW4" s="1">
        <v>2</v>
      </c>
      <c r="AX4" s="1">
        <v>5</v>
      </c>
      <c r="AY4" s="1"/>
      <c r="AZ4" s="1">
        <v>1</v>
      </c>
    </row>
    <row r="5" spans="1:52" x14ac:dyDescent="0.2">
      <c r="A5" s="280"/>
      <c r="B5"/>
      <c r="C5" s="206"/>
      <c r="D5" s="131" t="str">
        <f>IF(COUNTIF(seznam!$A$4:$A$130,A4)=1,VLOOKUP(A4,seznam!$A$4:$C$130,2,FALSE),"------")</f>
        <v>------</v>
      </c>
      <c r="E5" s="235"/>
      <c r="F5" s="200"/>
      <c r="G5" s="201"/>
      <c r="H5" s="202"/>
      <c r="I5" s="217"/>
      <c r="J5" s="196"/>
      <c r="K5" s="202"/>
      <c r="L5" s="217"/>
      <c r="M5" s="196"/>
      <c r="N5" s="202"/>
      <c r="O5" s="217"/>
      <c r="P5" s="203"/>
      <c r="Q5" s="202"/>
      <c r="R5" s="217"/>
      <c r="S5" s="196"/>
      <c r="T5" s="202"/>
      <c r="U5" s="217"/>
      <c r="V5" s="205"/>
      <c r="W5" s="203"/>
      <c r="X5" s="203"/>
      <c r="Y5" s="196"/>
      <c r="Z5" s="283"/>
      <c r="AA5" s="232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  <c r="AW5" s="1">
        <v>3</v>
      </c>
      <c r="AX5" s="1">
        <v>4</v>
      </c>
      <c r="AY5" s="1"/>
      <c r="AZ5" s="1">
        <v>5</v>
      </c>
    </row>
    <row r="6" spans="1:52" x14ac:dyDescent="0.2">
      <c r="A6" s="279"/>
      <c r="B6" s="127"/>
      <c r="C6" s="191">
        <v>2</v>
      </c>
      <c r="D6" s="128" t="str">
        <f>IF(COUNTIF(seznam!$A$4:$A$130,A6)=1,VLOOKUP(A6,seznam!$A$4:$C$130,3,FALSE),"------")</f>
        <v>------</v>
      </c>
      <c r="E6" s="188">
        <f>AM12</f>
        <v>0</v>
      </c>
      <c r="F6" s="174" t="s">
        <v>6</v>
      </c>
      <c r="G6" s="176">
        <f>AK12</f>
        <v>0</v>
      </c>
      <c r="H6" s="182"/>
      <c r="I6" s="183"/>
      <c r="J6" s="198"/>
      <c r="K6" s="193">
        <f>AK26</f>
        <v>0</v>
      </c>
      <c r="L6" s="174" t="s">
        <v>6</v>
      </c>
      <c r="M6" s="176">
        <f>AM26</f>
        <v>0</v>
      </c>
      <c r="N6" s="193">
        <f>AM32</f>
        <v>0</v>
      </c>
      <c r="O6" s="174" t="s">
        <v>6</v>
      </c>
      <c r="P6" s="174">
        <f>AK32</f>
        <v>0</v>
      </c>
      <c r="Q6" s="193">
        <f>AK4</f>
        <v>0</v>
      </c>
      <c r="R6" s="174" t="s">
        <v>6</v>
      </c>
      <c r="S6" s="176">
        <f>AM4</f>
        <v>0</v>
      </c>
      <c r="T6" s="193">
        <f>AK17</f>
        <v>0</v>
      </c>
      <c r="U6" s="174" t="s">
        <v>6</v>
      </c>
      <c r="V6" s="204">
        <f>AM17</f>
        <v>0</v>
      </c>
      <c r="W6" s="174">
        <f>E6+K6+N6+Q6+T6</f>
        <v>0</v>
      </c>
      <c r="X6" s="174" t="s">
        <v>6</v>
      </c>
      <c r="Y6" s="176">
        <f>G6+M6+P6+S6+V6</f>
        <v>0</v>
      </c>
      <c r="Z6" s="282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80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  <c r="AY6" s="1"/>
      <c r="AZ6" s="1"/>
    </row>
    <row r="7" spans="1:52" x14ac:dyDescent="0.2">
      <c r="A7" s="280"/>
      <c r="B7"/>
      <c r="C7" s="206"/>
      <c r="D7" s="131" t="str">
        <f>IF(COUNTIF(seznam!$A$4:$A$130,A6)=1,VLOOKUP(A6,seznam!$A$4:$C$130,2,FALSE),"------")</f>
        <v>------</v>
      </c>
      <c r="E7" s="195"/>
      <c r="F7" s="217"/>
      <c r="G7" s="196"/>
      <c r="H7" s="199"/>
      <c r="I7" s="200"/>
      <c r="J7" s="201"/>
      <c r="K7" s="202"/>
      <c r="L7" s="217"/>
      <c r="M7" s="196"/>
      <c r="N7" s="202"/>
      <c r="O7" s="217"/>
      <c r="P7" s="203"/>
      <c r="Q7" s="202"/>
      <c r="R7" s="217"/>
      <c r="S7" s="196"/>
      <c r="T7" s="202"/>
      <c r="U7" s="217"/>
      <c r="V7" s="205"/>
      <c r="W7" s="203"/>
      <c r="X7" s="217"/>
      <c r="Y7" s="196"/>
      <c r="Z7" s="283"/>
      <c r="AA7" s="232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  <c r="AW7" s="1">
        <v>6</v>
      </c>
      <c r="AX7" s="1">
        <v>4</v>
      </c>
      <c r="AY7" s="1"/>
      <c r="AZ7" s="1">
        <v>2</v>
      </c>
    </row>
    <row r="8" spans="1:52" ht="13.5" thickBot="1" x14ac:dyDescent="0.25">
      <c r="A8" s="279"/>
      <c r="B8" s="127"/>
      <c r="C8" s="191">
        <v>3</v>
      </c>
      <c r="D8" s="128" t="str">
        <f>IF(COUNTIF(seznam!$A$4:$A$130,A8)=1,VLOOKUP(A8,seznam!$A$4:$C$130,3,FALSE),"------")</f>
        <v>------</v>
      </c>
      <c r="E8" s="188">
        <f>AK18</f>
        <v>0</v>
      </c>
      <c r="F8" s="174" t="s">
        <v>6</v>
      </c>
      <c r="G8" s="176">
        <f>AM18</f>
        <v>0</v>
      </c>
      <c r="H8" s="193">
        <f>AM26</f>
        <v>0</v>
      </c>
      <c r="I8" s="174" t="s">
        <v>6</v>
      </c>
      <c r="J8" s="176">
        <f>AK26</f>
        <v>0</v>
      </c>
      <c r="K8" s="182"/>
      <c r="L8" s="183"/>
      <c r="M8" s="198"/>
      <c r="N8" s="193">
        <f>AK5</f>
        <v>0</v>
      </c>
      <c r="O8" s="174" t="s">
        <v>6</v>
      </c>
      <c r="P8" s="174">
        <f>AM5</f>
        <v>0</v>
      </c>
      <c r="Q8" s="193">
        <f>AM11</f>
        <v>0</v>
      </c>
      <c r="R8" s="174" t="s">
        <v>6</v>
      </c>
      <c r="S8" s="176">
        <f>AK11</f>
        <v>0</v>
      </c>
      <c r="T8" s="193">
        <f>AK31</f>
        <v>0</v>
      </c>
      <c r="U8" s="174" t="s">
        <v>6</v>
      </c>
      <c r="V8" s="204">
        <f>AM31</f>
        <v>0</v>
      </c>
      <c r="W8" s="174">
        <f>H8+E8+N8+Q8+T8</f>
        <v>0</v>
      </c>
      <c r="X8" s="174" t="s">
        <v>6</v>
      </c>
      <c r="Y8" s="176">
        <f>J8+G8+P8+S8+V8</f>
        <v>0</v>
      </c>
      <c r="Z8" s="282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80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  <c r="AW8" s="1">
        <v>5</v>
      </c>
      <c r="AX8" s="1">
        <v>3</v>
      </c>
      <c r="AY8" s="1"/>
      <c r="AZ8" s="1">
        <v>6</v>
      </c>
    </row>
    <row r="9" spans="1:52" ht="13.5" thickBot="1" x14ac:dyDescent="0.25">
      <c r="A9" s="280"/>
      <c r="B9"/>
      <c r="C9" s="206"/>
      <c r="D9" s="131" t="str">
        <f>IF(COUNTIF(seznam!$A$4:$A$130,A8)=1,VLOOKUP(A8,seznam!$A$4:$C$130,2,FALSE),"------")</f>
        <v>------</v>
      </c>
      <c r="E9" s="195"/>
      <c r="F9" s="217"/>
      <c r="G9" s="196"/>
      <c r="H9" s="202"/>
      <c r="I9" s="217"/>
      <c r="J9" s="196"/>
      <c r="K9" s="199"/>
      <c r="L9" s="200"/>
      <c r="M9" s="201"/>
      <c r="N9" s="202"/>
      <c r="O9" s="217"/>
      <c r="P9" s="203"/>
      <c r="Q9" s="202"/>
      <c r="R9" s="217"/>
      <c r="S9" s="196"/>
      <c r="T9" s="202"/>
      <c r="U9" s="217"/>
      <c r="V9" s="205"/>
      <c r="W9" s="203"/>
      <c r="X9" s="203"/>
      <c r="Y9" s="196"/>
      <c r="Z9" s="283"/>
      <c r="AA9" s="232"/>
      <c r="AC9" s="9" t="s">
        <v>9</v>
      </c>
      <c r="AN9" s="125"/>
      <c r="AO9" s="74"/>
      <c r="AP9" s="74"/>
      <c r="AQ9" s="126"/>
      <c r="AW9" s="1">
        <v>1</v>
      </c>
      <c r="AX9" s="1">
        <v>2</v>
      </c>
      <c r="AZ9" s="1">
        <v>4</v>
      </c>
    </row>
    <row r="10" spans="1:52" x14ac:dyDescent="0.2">
      <c r="A10" s="279"/>
      <c r="B10" s="127"/>
      <c r="C10" s="191">
        <v>4</v>
      </c>
      <c r="D10" s="128" t="str">
        <f>IF(COUNTIF(seznam!$A$4:$A$130,A10)=1,VLOOKUP(A10,seznam!$A$4:$C$130,3,FALSE),"------")</f>
        <v>------</v>
      </c>
      <c r="E10" s="188">
        <f>AM25</f>
        <v>0</v>
      </c>
      <c r="F10" s="174" t="s">
        <v>6</v>
      </c>
      <c r="G10" s="176">
        <f>AK25</f>
        <v>0</v>
      </c>
      <c r="H10" s="193">
        <f>AK32</f>
        <v>0</v>
      </c>
      <c r="I10" s="174" t="s">
        <v>6</v>
      </c>
      <c r="J10" s="176">
        <f>AM32</f>
        <v>0</v>
      </c>
      <c r="K10" s="193">
        <f>AM5</f>
        <v>0</v>
      </c>
      <c r="L10" s="174" t="s">
        <v>6</v>
      </c>
      <c r="M10" s="176">
        <f>AK5</f>
        <v>0</v>
      </c>
      <c r="N10" s="182"/>
      <c r="O10" s="183"/>
      <c r="P10" s="183"/>
      <c r="Q10" s="193">
        <f>AK19</f>
        <v>0</v>
      </c>
      <c r="R10" s="174" t="s">
        <v>6</v>
      </c>
      <c r="S10" s="176">
        <f>AM19</f>
        <v>0</v>
      </c>
      <c r="T10" s="193">
        <f>AM10</f>
        <v>0</v>
      </c>
      <c r="U10" s="174" t="s">
        <v>6</v>
      </c>
      <c r="V10" s="204">
        <f>AK10</f>
        <v>0</v>
      </c>
      <c r="W10" s="174">
        <f>H10+K10+E10+Q10+T10</f>
        <v>0</v>
      </c>
      <c r="X10" s="174" t="s">
        <v>6</v>
      </c>
      <c r="Y10" s="176">
        <f>J10+M10+G10+S10+V10</f>
        <v>0</v>
      </c>
      <c r="Z10" s="282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80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52" x14ac:dyDescent="0.2">
      <c r="A11" s="280"/>
      <c r="B11"/>
      <c r="C11" s="206"/>
      <c r="D11" s="131" t="str">
        <f>IF(COUNTIF(seznam!$A$4:$A$130,A10)=1,VLOOKUP(A10,seznam!$A$4:$C$130,2,FALSE),"------")</f>
        <v>------</v>
      </c>
      <c r="E11" s="195"/>
      <c r="F11" s="217"/>
      <c r="G11" s="196"/>
      <c r="H11" s="202"/>
      <c r="I11" s="217"/>
      <c r="J11" s="196"/>
      <c r="K11" s="202"/>
      <c r="L11" s="217"/>
      <c r="M11" s="196"/>
      <c r="N11" s="199"/>
      <c r="O11" s="200"/>
      <c r="P11" s="200"/>
      <c r="Q11" s="202"/>
      <c r="R11" s="217"/>
      <c r="S11" s="196"/>
      <c r="T11" s="202"/>
      <c r="U11" s="217"/>
      <c r="V11" s="205"/>
      <c r="W11" s="203"/>
      <c r="X11" s="203"/>
      <c r="Y11" s="196"/>
      <c r="Z11" s="283"/>
      <c r="AA11" s="232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  <c r="AW11" s="1">
        <v>2</v>
      </c>
      <c r="AX11" s="1">
        <v>6</v>
      </c>
      <c r="AZ11" s="1">
        <v>5</v>
      </c>
    </row>
    <row r="12" spans="1:52" x14ac:dyDescent="0.2">
      <c r="A12" s="279"/>
      <c r="B12" s="127"/>
      <c r="C12" s="191">
        <v>5</v>
      </c>
      <c r="D12" s="128" t="str">
        <f>IF(COUNTIF(seznam!$A$4:$A$130,A12)=1,VLOOKUP(A12,seznam!$A$4:$C$130,3,FALSE),"------")</f>
        <v>------</v>
      </c>
      <c r="E12" s="188">
        <f>AK33</f>
        <v>0</v>
      </c>
      <c r="F12" s="174" t="s">
        <v>6</v>
      </c>
      <c r="G12" s="176">
        <f>AM33</f>
        <v>0</v>
      </c>
      <c r="H12" s="193">
        <f>AM4</f>
        <v>0</v>
      </c>
      <c r="I12" s="174" t="s">
        <v>6</v>
      </c>
      <c r="J12" s="176">
        <f>AK4</f>
        <v>0</v>
      </c>
      <c r="K12" s="193">
        <f>AK11</f>
        <v>0</v>
      </c>
      <c r="L12" s="174" t="s">
        <v>6</v>
      </c>
      <c r="M12" s="176">
        <f>AM11</f>
        <v>0</v>
      </c>
      <c r="N12" s="193">
        <f>AM19</f>
        <v>0</v>
      </c>
      <c r="O12" s="174" t="s">
        <v>6</v>
      </c>
      <c r="P12" s="174">
        <f>AK19</f>
        <v>0</v>
      </c>
      <c r="Q12" s="182"/>
      <c r="R12" s="183"/>
      <c r="S12" s="198"/>
      <c r="T12" s="193">
        <f>AM24</f>
        <v>0</v>
      </c>
      <c r="U12" s="174" t="s">
        <v>6</v>
      </c>
      <c r="V12" s="204">
        <f>AK24</f>
        <v>0</v>
      </c>
      <c r="W12" s="174">
        <f>H12+K12+N12+E12+T12</f>
        <v>0</v>
      </c>
      <c r="X12" s="174" t="s">
        <v>6</v>
      </c>
      <c r="Y12" s="176">
        <f>J12+M12+P12+G12+V12</f>
        <v>0</v>
      </c>
      <c r="Z12" s="282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80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  <c r="AW12" s="1">
        <v>3</v>
      </c>
      <c r="AX12" s="1">
        <v>1</v>
      </c>
      <c r="AZ12" s="1">
        <v>2</v>
      </c>
    </row>
    <row r="13" spans="1:52" x14ac:dyDescent="0.2">
      <c r="A13" s="280"/>
      <c r="B13"/>
      <c r="C13" s="206"/>
      <c r="D13" s="131" t="str">
        <f>IF(COUNTIF(seznam!$A$4:$A$130,A12)=1,VLOOKUP(A12,seznam!$A$4:$C$130,2,FALSE),"------")</f>
        <v>------</v>
      </c>
      <c r="E13" s="195"/>
      <c r="F13" s="217"/>
      <c r="G13" s="196"/>
      <c r="H13" s="202"/>
      <c r="I13" s="217"/>
      <c r="J13" s="196"/>
      <c r="K13" s="202"/>
      <c r="L13" s="217"/>
      <c r="M13" s="196"/>
      <c r="N13" s="202"/>
      <c r="O13" s="217"/>
      <c r="P13" s="203"/>
      <c r="Q13" s="199"/>
      <c r="R13" s="200"/>
      <c r="S13" s="201"/>
      <c r="T13" s="202"/>
      <c r="U13" s="217"/>
      <c r="V13" s="284"/>
      <c r="W13" s="203"/>
      <c r="X13" s="203"/>
      <c r="Y13" s="196"/>
      <c r="Z13" s="283"/>
      <c r="AA13" s="190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  <c r="AW13" s="1">
        <v>4</v>
      </c>
      <c r="AX13" s="1">
        <v>5</v>
      </c>
      <c r="AZ13" s="1">
        <v>3</v>
      </c>
    </row>
    <row r="14" spans="1:52" x14ac:dyDescent="0.2">
      <c r="A14" s="279"/>
      <c r="B14" s="127"/>
      <c r="C14" s="191">
        <v>6</v>
      </c>
      <c r="D14" s="128" t="str">
        <f>IF(COUNTIF(seznam!$A$4:$A$130,A14)=1,VLOOKUP(A14,seznam!$A$4:$C$130,3,FALSE),"------")</f>
        <v>------</v>
      </c>
      <c r="E14" s="188">
        <f>AM3</f>
        <v>0</v>
      </c>
      <c r="F14" s="174" t="s">
        <v>6</v>
      </c>
      <c r="G14" s="176">
        <f>AK3</f>
        <v>0</v>
      </c>
      <c r="H14" s="193">
        <f>AM17</f>
        <v>0</v>
      </c>
      <c r="I14" s="174" t="s">
        <v>6</v>
      </c>
      <c r="J14" s="176">
        <f>AK17</f>
        <v>0</v>
      </c>
      <c r="K14" s="193">
        <f>AM31</f>
        <v>0</v>
      </c>
      <c r="L14" s="174" t="s">
        <v>6</v>
      </c>
      <c r="M14" s="176">
        <f>AK31</f>
        <v>0</v>
      </c>
      <c r="N14" s="193">
        <f>AK10</f>
        <v>0</v>
      </c>
      <c r="O14" s="174" t="s">
        <v>6</v>
      </c>
      <c r="P14" s="174">
        <f>AM10</f>
        <v>0</v>
      </c>
      <c r="Q14" s="193">
        <f>AK24</f>
        <v>0</v>
      </c>
      <c r="R14" s="174" t="s">
        <v>6</v>
      </c>
      <c r="S14" s="176">
        <f>AM24</f>
        <v>0</v>
      </c>
      <c r="T14" s="182"/>
      <c r="U14" s="183"/>
      <c r="V14" s="184"/>
      <c r="W14" s="174">
        <f>H14+K14+N14+Q14+E14</f>
        <v>0</v>
      </c>
      <c r="X14" s="174" t="s">
        <v>6</v>
      </c>
      <c r="Y14" s="176">
        <f>J14+M14+P14+S14+G14</f>
        <v>0</v>
      </c>
      <c r="Z14" s="282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80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52" ht="13.5" thickBot="1" x14ac:dyDescent="0.25">
      <c r="A15" s="280"/>
      <c r="B15"/>
      <c r="C15" s="192"/>
      <c r="D15" s="136" t="str">
        <f>IF(COUNTIF(seznam!$A$4:$A$130,A14)=1,VLOOKUP(A14,seznam!$A$4:$C$130,2,FALSE),"------")</f>
        <v>------</v>
      </c>
      <c r="E15" s="189"/>
      <c r="F15" s="281"/>
      <c r="G15" s="177"/>
      <c r="H15" s="194"/>
      <c r="I15" s="281"/>
      <c r="J15" s="177"/>
      <c r="K15" s="194"/>
      <c r="L15" s="281"/>
      <c r="M15" s="177"/>
      <c r="N15" s="194"/>
      <c r="O15" s="281"/>
      <c r="P15" s="175"/>
      <c r="Q15" s="194"/>
      <c r="R15" s="281"/>
      <c r="S15" s="177"/>
      <c r="T15" s="185"/>
      <c r="U15" s="186"/>
      <c r="V15" s="187"/>
      <c r="W15" s="175"/>
      <c r="X15" s="281"/>
      <c r="Y15" s="177"/>
      <c r="Z15" s="285"/>
      <c r="AA15" s="181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  <c r="AW15" s="1">
        <v>6</v>
      </c>
      <c r="AX15" s="1">
        <v>5</v>
      </c>
      <c r="AZ15" s="1">
        <v>4</v>
      </c>
    </row>
    <row r="16" spans="1:52" ht="13.5" thickBot="1" x14ac:dyDescent="0.25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  <c r="AW16" s="1">
        <v>1</v>
      </c>
      <c r="AX16" s="1">
        <v>4</v>
      </c>
      <c r="AZ16" s="1">
        <v>6</v>
      </c>
    </row>
    <row r="17" spans="1:52" x14ac:dyDescent="0.2">
      <c r="C17" s="296" t="s">
        <v>84</v>
      </c>
      <c r="D17" s="297"/>
      <c r="E17" s="300">
        <v>1</v>
      </c>
      <c r="F17" s="287"/>
      <c r="G17" s="287"/>
      <c r="H17" s="286">
        <v>2</v>
      </c>
      <c r="I17" s="287"/>
      <c r="J17" s="287"/>
      <c r="K17" s="286">
        <v>3</v>
      </c>
      <c r="L17" s="287"/>
      <c r="M17" s="287"/>
      <c r="N17" s="286">
        <v>4</v>
      </c>
      <c r="O17" s="287"/>
      <c r="P17" s="287"/>
      <c r="Q17" s="286">
        <v>5</v>
      </c>
      <c r="R17" s="287"/>
      <c r="S17" s="287"/>
      <c r="T17" s="286">
        <v>6</v>
      </c>
      <c r="U17" s="287"/>
      <c r="V17" s="302"/>
      <c r="W17" s="304" t="s">
        <v>3</v>
      </c>
      <c r="X17" s="287"/>
      <c r="Y17" s="287"/>
      <c r="Z17" s="286" t="s">
        <v>4</v>
      </c>
      <c r="AA17" s="306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5" thickBot="1" x14ac:dyDescent="0.25">
      <c r="A18"/>
      <c r="B18"/>
      <c r="C18" s="298"/>
      <c r="D18" s="299"/>
      <c r="E18" s="301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303"/>
      <c r="W18" s="305"/>
      <c r="X18" s="288"/>
      <c r="Y18" s="288"/>
      <c r="Z18" s="288"/>
      <c r="AA18" s="303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52" x14ac:dyDescent="0.2">
      <c r="A19" s="279"/>
      <c r="B19" s="127"/>
      <c r="C19" s="191">
        <v>1</v>
      </c>
      <c r="D19" s="128" t="str">
        <f>IF(COUNTIF(seznam!$A$4:$A$130,A19)=1,VLOOKUP(A19,seznam!$A$4:$C$130,3,FALSE),"------")</f>
        <v>------</v>
      </c>
      <c r="E19" s="293"/>
      <c r="F19" s="294"/>
      <c r="G19" s="295"/>
      <c r="H19" s="291">
        <f>AK15</f>
        <v>0</v>
      </c>
      <c r="I19" s="242" t="s">
        <v>6</v>
      </c>
      <c r="J19" s="292">
        <f>AM15</f>
        <v>0</v>
      </c>
      <c r="K19" s="291">
        <f>AM21</f>
        <v>0</v>
      </c>
      <c r="L19" s="242" t="s">
        <v>6</v>
      </c>
      <c r="M19" s="292">
        <f>AK21</f>
        <v>0</v>
      </c>
      <c r="N19" s="291">
        <f>AK28</f>
        <v>0</v>
      </c>
      <c r="O19" s="242" t="s">
        <v>6</v>
      </c>
      <c r="P19" s="242">
        <f>AM28</f>
        <v>0</v>
      </c>
      <c r="Q19" s="291">
        <f>AM36</f>
        <v>0</v>
      </c>
      <c r="R19" s="242" t="s">
        <v>6</v>
      </c>
      <c r="S19" s="292">
        <f>AK36</f>
        <v>0</v>
      </c>
      <c r="T19" s="291">
        <f>AK6</f>
        <v>0</v>
      </c>
      <c r="U19" s="242" t="s">
        <v>6</v>
      </c>
      <c r="V19" s="290">
        <f>AM6</f>
        <v>0</v>
      </c>
      <c r="W19" s="174">
        <f>H19+K19+N19+Q19+T19</f>
        <v>0</v>
      </c>
      <c r="X19" s="174" t="s">
        <v>6</v>
      </c>
      <c r="Y19" s="176">
        <f>J19+M19+P19+S19+V19</f>
        <v>0</v>
      </c>
      <c r="Z19" s="282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289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  <c r="AW19" s="1">
        <v>3</v>
      </c>
      <c r="AX19" s="1">
        <v>6</v>
      </c>
      <c r="AZ19" s="1">
        <v>5</v>
      </c>
    </row>
    <row r="20" spans="1:52" x14ac:dyDescent="0.2">
      <c r="A20" s="280"/>
      <c r="B20"/>
      <c r="C20" s="206"/>
      <c r="D20" s="131" t="str">
        <f>IF(COUNTIF(seznam!$A$4:$A$130,A19)=1,VLOOKUP(A19,seznam!$A$4:$C$130,2,FALSE),"------")</f>
        <v>------</v>
      </c>
      <c r="E20" s="235"/>
      <c r="F20" s="200"/>
      <c r="G20" s="201"/>
      <c r="H20" s="202"/>
      <c r="I20" s="217"/>
      <c r="J20" s="196"/>
      <c r="K20" s="202"/>
      <c r="L20" s="217"/>
      <c r="M20" s="196"/>
      <c r="N20" s="202"/>
      <c r="O20" s="217"/>
      <c r="P20" s="203"/>
      <c r="Q20" s="202"/>
      <c r="R20" s="217"/>
      <c r="S20" s="196"/>
      <c r="T20" s="202"/>
      <c r="U20" s="217"/>
      <c r="V20" s="205"/>
      <c r="W20" s="203"/>
      <c r="X20" s="203"/>
      <c r="Y20" s="196"/>
      <c r="Z20" s="283"/>
      <c r="AA20" s="232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  <c r="AW20" s="1">
        <v>4</v>
      </c>
      <c r="AX20" s="1">
        <v>2</v>
      </c>
      <c r="AZ20" s="1">
        <v>3</v>
      </c>
    </row>
    <row r="21" spans="1:52" x14ac:dyDescent="0.2">
      <c r="A21" s="279"/>
      <c r="B21" s="127"/>
      <c r="C21" s="191">
        <v>2</v>
      </c>
      <c r="D21" s="128" t="str">
        <f>IF(COUNTIF(seznam!$A$4:$A$130,A21)=1,VLOOKUP(A21,seznam!$A$4:$C$130,3,FALSE),"------")</f>
        <v>------</v>
      </c>
      <c r="E21" s="188">
        <f>AM15</f>
        <v>0</v>
      </c>
      <c r="F21" s="174" t="s">
        <v>6</v>
      </c>
      <c r="G21" s="176">
        <f>AK15</f>
        <v>0</v>
      </c>
      <c r="H21" s="182"/>
      <c r="I21" s="183"/>
      <c r="J21" s="198"/>
      <c r="K21" s="193">
        <f>AK29</f>
        <v>0</v>
      </c>
      <c r="L21" s="174" t="s">
        <v>6</v>
      </c>
      <c r="M21" s="176">
        <f>AM29</f>
        <v>0</v>
      </c>
      <c r="N21" s="193">
        <f>AM35</f>
        <v>0</v>
      </c>
      <c r="O21" s="174" t="s">
        <v>6</v>
      </c>
      <c r="P21" s="174">
        <f>AK35</f>
        <v>0</v>
      </c>
      <c r="Q21" s="193">
        <f>AK7</f>
        <v>0</v>
      </c>
      <c r="R21" s="174" t="s">
        <v>6</v>
      </c>
      <c r="S21" s="176">
        <f>AM7</f>
        <v>0</v>
      </c>
      <c r="T21" s="193">
        <f>AK20</f>
        <v>0</v>
      </c>
      <c r="U21" s="174" t="s">
        <v>6</v>
      </c>
      <c r="V21" s="204">
        <f>AM20</f>
        <v>0</v>
      </c>
      <c r="W21" s="174">
        <f>E21+K21+N21+Q21+T21</f>
        <v>0</v>
      </c>
      <c r="X21" s="174" t="s">
        <v>6</v>
      </c>
      <c r="Y21" s="176">
        <f>G21+M21+P21+S21+V21</f>
        <v>0</v>
      </c>
      <c r="Z21" s="282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80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  <c r="AW21" s="1">
        <v>5</v>
      </c>
      <c r="AX21" s="1">
        <v>1</v>
      </c>
      <c r="AZ21" s="1">
        <v>2</v>
      </c>
    </row>
    <row r="22" spans="1:52" ht="13.5" thickBot="1" x14ac:dyDescent="0.25">
      <c r="A22" s="280"/>
      <c r="B22"/>
      <c r="C22" s="206"/>
      <c r="D22" s="131" t="str">
        <f>IF(COUNTIF(seznam!$A$4:$A$130,A21)=1,VLOOKUP(A21,seznam!$A$4:$C$130,2,FALSE),"------")</f>
        <v>------</v>
      </c>
      <c r="E22" s="195"/>
      <c r="F22" s="217"/>
      <c r="G22" s="196"/>
      <c r="H22" s="199"/>
      <c r="I22" s="200"/>
      <c r="J22" s="201"/>
      <c r="K22" s="202"/>
      <c r="L22" s="217"/>
      <c r="M22" s="196"/>
      <c r="N22" s="202"/>
      <c r="O22" s="217"/>
      <c r="P22" s="203"/>
      <c r="Q22" s="202"/>
      <c r="R22" s="217"/>
      <c r="S22" s="196"/>
      <c r="T22" s="202"/>
      <c r="U22" s="217"/>
      <c r="V22" s="205"/>
      <c r="W22" s="203"/>
      <c r="X22" s="217"/>
      <c r="Y22" s="196"/>
      <c r="Z22" s="283"/>
      <c r="AA22" s="232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52" ht="13.5" thickBot="1" x14ac:dyDescent="0.25">
      <c r="A23" s="279"/>
      <c r="B23" s="127"/>
      <c r="C23" s="191">
        <v>3</v>
      </c>
      <c r="D23" s="128" t="str">
        <f>IF(COUNTIF(seznam!$A$4:$A$130,A23)=1,VLOOKUP(A23,seznam!$A$4:$C$130,3,FALSE),"------")</f>
        <v>------</v>
      </c>
      <c r="E23" s="188">
        <f>AK21</f>
        <v>0</v>
      </c>
      <c r="F23" s="174" t="s">
        <v>6</v>
      </c>
      <c r="G23" s="176">
        <f>AM21</f>
        <v>0</v>
      </c>
      <c r="H23" s="193">
        <f>AM29</f>
        <v>0</v>
      </c>
      <c r="I23" s="174" t="s">
        <v>6</v>
      </c>
      <c r="J23" s="176">
        <f>AK29</f>
        <v>0</v>
      </c>
      <c r="K23" s="182"/>
      <c r="L23" s="183"/>
      <c r="M23" s="198"/>
      <c r="N23" s="193">
        <f>AK8</f>
        <v>0</v>
      </c>
      <c r="O23" s="174" t="s">
        <v>6</v>
      </c>
      <c r="P23" s="174">
        <f>AM8</f>
        <v>0</v>
      </c>
      <c r="Q23" s="193">
        <f>AM14</f>
        <v>0</v>
      </c>
      <c r="R23" s="174" t="s">
        <v>6</v>
      </c>
      <c r="S23" s="176">
        <f>AK14</f>
        <v>0</v>
      </c>
      <c r="T23" s="193">
        <f>AK34</f>
        <v>0</v>
      </c>
      <c r="U23" s="174" t="s">
        <v>6</v>
      </c>
      <c r="V23" s="204">
        <f>AM34</f>
        <v>0</v>
      </c>
      <c r="W23" s="174">
        <f>H23+E23+N23+Q23+T23</f>
        <v>0</v>
      </c>
      <c r="X23" s="174" t="s">
        <v>6</v>
      </c>
      <c r="Y23" s="176">
        <f>J23+G23+P23+S23+V23</f>
        <v>0</v>
      </c>
      <c r="Z23" s="282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80"/>
      <c r="AC23" s="9" t="s">
        <v>11</v>
      </c>
      <c r="AN23" s="125"/>
      <c r="AO23" s="74"/>
      <c r="AP23" s="74"/>
      <c r="AQ23" s="126"/>
    </row>
    <row r="24" spans="1:52" x14ac:dyDescent="0.2">
      <c r="A24" s="280"/>
      <c r="B24"/>
      <c r="C24" s="206"/>
      <c r="D24" s="131" t="str">
        <f>IF(COUNTIF(seznam!$A$4:$A$130,A23)=1,VLOOKUP(A23,seznam!$A$4:$C$130,2,FALSE),"------")</f>
        <v>------</v>
      </c>
      <c r="E24" s="195"/>
      <c r="F24" s="217"/>
      <c r="G24" s="196"/>
      <c r="H24" s="202"/>
      <c r="I24" s="217"/>
      <c r="J24" s="196"/>
      <c r="K24" s="199"/>
      <c r="L24" s="200"/>
      <c r="M24" s="201"/>
      <c r="N24" s="202"/>
      <c r="O24" s="217"/>
      <c r="P24" s="203"/>
      <c r="Q24" s="202"/>
      <c r="R24" s="217"/>
      <c r="S24" s="196"/>
      <c r="T24" s="202"/>
      <c r="U24" s="217"/>
      <c r="V24" s="205"/>
      <c r="W24" s="203"/>
      <c r="X24" s="203"/>
      <c r="Y24" s="196"/>
      <c r="Z24" s="283"/>
      <c r="AA24" s="232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52" x14ac:dyDescent="0.2">
      <c r="A25" s="279"/>
      <c r="B25" s="127"/>
      <c r="C25" s="191">
        <v>4</v>
      </c>
      <c r="D25" s="128" t="str">
        <f>IF(COUNTIF(seznam!$A$4:$A$130,A25)=1,VLOOKUP(A25,seznam!$A$4:$C$130,3,FALSE),"------")</f>
        <v>------</v>
      </c>
      <c r="E25" s="188">
        <f>AM28</f>
        <v>0</v>
      </c>
      <c r="F25" s="174" t="s">
        <v>6</v>
      </c>
      <c r="G25" s="176">
        <f>AK28</f>
        <v>0</v>
      </c>
      <c r="H25" s="193">
        <f>AK35</f>
        <v>0</v>
      </c>
      <c r="I25" s="174" t="s">
        <v>6</v>
      </c>
      <c r="J25" s="176">
        <f>AM35</f>
        <v>0</v>
      </c>
      <c r="K25" s="193">
        <f>AM8</f>
        <v>0</v>
      </c>
      <c r="L25" s="174" t="s">
        <v>6</v>
      </c>
      <c r="M25" s="176">
        <f>AK8</f>
        <v>0</v>
      </c>
      <c r="N25" s="182"/>
      <c r="O25" s="183"/>
      <c r="P25" s="183"/>
      <c r="Q25" s="193">
        <f>AK22</f>
        <v>0</v>
      </c>
      <c r="R25" s="174" t="s">
        <v>6</v>
      </c>
      <c r="S25" s="176">
        <f>AM22</f>
        <v>0</v>
      </c>
      <c r="T25" s="193">
        <f>AM13</f>
        <v>0</v>
      </c>
      <c r="U25" s="174" t="s">
        <v>6</v>
      </c>
      <c r="V25" s="204">
        <f>AK13</f>
        <v>0</v>
      </c>
      <c r="W25" s="174">
        <f>H25+K25+E25+Q25+T25</f>
        <v>0</v>
      </c>
      <c r="X25" s="174" t="s">
        <v>6</v>
      </c>
      <c r="Y25" s="176">
        <f>J25+M25+G25+S25+V25</f>
        <v>0</v>
      </c>
      <c r="Z25" s="282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80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52" x14ac:dyDescent="0.2">
      <c r="A26" s="280"/>
      <c r="B26"/>
      <c r="C26" s="206"/>
      <c r="D26" s="131" t="str">
        <f>IF(COUNTIF(seznam!$A$4:$A$130,A25)=1,VLOOKUP(A25,seznam!$A$4:$C$130,2,FALSE),"------")</f>
        <v>------</v>
      </c>
      <c r="E26" s="195"/>
      <c r="F26" s="217"/>
      <c r="G26" s="196"/>
      <c r="H26" s="202"/>
      <c r="I26" s="217"/>
      <c r="J26" s="196"/>
      <c r="K26" s="202"/>
      <c r="L26" s="217"/>
      <c r="M26" s="196"/>
      <c r="N26" s="199"/>
      <c r="O26" s="200"/>
      <c r="P26" s="200"/>
      <c r="Q26" s="202"/>
      <c r="R26" s="217"/>
      <c r="S26" s="196"/>
      <c r="T26" s="202"/>
      <c r="U26" s="217"/>
      <c r="V26" s="205"/>
      <c r="W26" s="203"/>
      <c r="X26" s="203"/>
      <c r="Y26" s="196"/>
      <c r="Z26" s="283"/>
      <c r="AA26" s="232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52" x14ac:dyDescent="0.2">
      <c r="A27" s="279"/>
      <c r="B27" s="127"/>
      <c r="C27" s="191">
        <v>5</v>
      </c>
      <c r="D27" s="128" t="str">
        <f>IF(COUNTIF(seznam!$A$4:$A$130,A27)=1,VLOOKUP(A27,seznam!$A$4:$C$130,3,FALSE),"------")</f>
        <v>------</v>
      </c>
      <c r="E27" s="188">
        <f>AK36</f>
        <v>0</v>
      </c>
      <c r="F27" s="174" t="s">
        <v>6</v>
      </c>
      <c r="G27" s="176">
        <f>AM36</f>
        <v>0</v>
      </c>
      <c r="H27" s="193">
        <f>AM7</f>
        <v>0</v>
      </c>
      <c r="I27" s="174" t="s">
        <v>6</v>
      </c>
      <c r="J27" s="176">
        <f>AK7</f>
        <v>0</v>
      </c>
      <c r="K27" s="193">
        <f>AK14</f>
        <v>0</v>
      </c>
      <c r="L27" s="174" t="s">
        <v>6</v>
      </c>
      <c r="M27" s="176">
        <f>AM14</f>
        <v>0</v>
      </c>
      <c r="N27" s="193">
        <f>AM22</f>
        <v>0</v>
      </c>
      <c r="O27" s="174" t="s">
        <v>6</v>
      </c>
      <c r="P27" s="174">
        <f>AK22</f>
        <v>0</v>
      </c>
      <c r="Q27" s="182"/>
      <c r="R27" s="183"/>
      <c r="S27" s="198"/>
      <c r="T27" s="193">
        <f>AM27</f>
        <v>0</v>
      </c>
      <c r="U27" s="174" t="s">
        <v>6</v>
      </c>
      <c r="V27" s="204">
        <f>AK27</f>
        <v>0</v>
      </c>
      <c r="W27" s="174">
        <f>H27+K27+N27+E27+T27</f>
        <v>0</v>
      </c>
      <c r="X27" s="174" t="s">
        <v>6</v>
      </c>
      <c r="Y27" s="176">
        <f>J27+M27+P27+G27+V27</f>
        <v>0</v>
      </c>
      <c r="Z27" s="282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80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52" x14ac:dyDescent="0.2">
      <c r="A28" s="280"/>
      <c r="B28"/>
      <c r="C28" s="206"/>
      <c r="D28" s="131" t="str">
        <f>IF(COUNTIF(seznam!$A$4:$A$130,A27)=1,VLOOKUP(A27,seznam!$A$4:$C$130,2,FALSE),"------")</f>
        <v>------</v>
      </c>
      <c r="E28" s="195"/>
      <c r="F28" s="217"/>
      <c r="G28" s="196"/>
      <c r="H28" s="202"/>
      <c r="I28" s="217"/>
      <c r="J28" s="196"/>
      <c r="K28" s="202"/>
      <c r="L28" s="217"/>
      <c r="M28" s="196"/>
      <c r="N28" s="202"/>
      <c r="O28" s="217"/>
      <c r="P28" s="203"/>
      <c r="Q28" s="199"/>
      <c r="R28" s="200"/>
      <c r="S28" s="201"/>
      <c r="T28" s="202"/>
      <c r="U28" s="217"/>
      <c r="V28" s="284"/>
      <c r="W28" s="203"/>
      <c r="X28" s="203"/>
      <c r="Y28" s="196"/>
      <c r="Z28" s="283"/>
      <c r="AA28" s="190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52" ht="13.5" thickBot="1" x14ac:dyDescent="0.25">
      <c r="A29" s="279"/>
      <c r="B29" s="127"/>
      <c r="C29" s="191">
        <v>6</v>
      </c>
      <c r="D29" s="128" t="str">
        <f>IF(COUNTIF(seznam!$A$4:$A$130,A29)=1,VLOOKUP(A29,seznam!$A$4:$C$130,3,FALSE),"------")</f>
        <v>------</v>
      </c>
      <c r="E29" s="188">
        <f>AM6</f>
        <v>0</v>
      </c>
      <c r="F29" s="174" t="s">
        <v>6</v>
      </c>
      <c r="G29" s="176">
        <f>AK6</f>
        <v>0</v>
      </c>
      <c r="H29" s="193">
        <f>AM20</f>
        <v>0</v>
      </c>
      <c r="I29" s="174" t="s">
        <v>6</v>
      </c>
      <c r="J29" s="176">
        <f>AK20</f>
        <v>0</v>
      </c>
      <c r="K29" s="193">
        <f>AM34</f>
        <v>0</v>
      </c>
      <c r="L29" s="174" t="s">
        <v>6</v>
      </c>
      <c r="M29" s="176">
        <f>AK34</f>
        <v>0</v>
      </c>
      <c r="N29" s="193">
        <f>AK13</f>
        <v>0</v>
      </c>
      <c r="O29" s="174" t="s">
        <v>6</v>
      </c>
      <c r="P29" s="174">
        <f>AM13</f>
        <v>0</v>
      </c>
      <c r="Q29" s="193">
        <f>AK27</f>
        <v>0</v>
      </c>
      <c r="R29" s="174" t="s">
        <v>6</v>
      </c>
      <c r="S29" s="176">
        <f>AM27</f>
        <v>0</v>
      </c>
      <c r="T29" s="182"/>
      <c r="U29" s="183"/>
      <c r="V29" s="184"/>
      <c r="W29" s="174">
        <f>H29+K29+N29+Q29+E29</f>
        <v>0</v>
      </c>
      <c r="X29" s="174" t="s">
        <v>6</v>
      </c>
      <c r="Y29" s="176">
        <f>J29+M29+P29+S29+G29</f>
        <v>0</v>
      </c>
      <c r="Z29" s="282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80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52" ht="13.5" thickBot="1" x14ac:dyDescent="0.25">
      <c r="A30" s="280"/>
      <c r="B30"/>
      <c r="C30" s="192"/>
      <c r="D30" s="136" t="str">
        <f>IF(COUNTIF(seznam!$A$4:$A$15,A29)=1,VLOOKUP(A29,seznam!$A$4:$C$15,2,FALSE),"------")</f>
        <v>------</v>
      </c>
      <c r="E30" s="189"/>
      <c r="F30" s="281"/>
      <c r="G30" s="177"/>
      <c r="H30" s="194"/>
      <c r="I30" s="281"/>
      <c r="J30" s="177"/>
      <c r="K30" s="194"/>
      <c r="L30" s="281"/>
      <c r="M30" s="177"/>
      <c r="N30" s="194"/>
      <c r="O30" s="281"/>
      <c r="P30" s="175"/>
      <c r="Q30" s="194"/>
      <c r="R30" s="281"/>
      <c r="S30" s="177"/>
      <c r="T30" s="185"/>
      <c r="U30" s="186"/>
      <c r="V30" s="187"/>
      <c r="W30" s="175"/>
      <c r="X30" s="281"/>
      <c r="Y30" s="177"/>
      <c r="Z30" s="285"/>
      <c r="AA30" s="181"/>
      <c r="AC30" s="9" t="s">
        <v>12</v>
      </c>
    </row>
    <row r="31" spans="1:52" x14ac:dyDescent="0.2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52" x14ac:dyDescent="0.2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44" s="32" customFormat="1" ht="39.950000000000003" customHeight="1" thickBot="1" x14ac:dyDescent="0.45">
      <c r="C1" s="308" t="str">
        <f>seznam!B1</f>
        <v>BTM U11 Lednice 21.9.2024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117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117"/>
      <c r="AO1" s="118"/>
      <c r="AP1" s="118"/>
      <c r="AQ1" s="119"/>
      <c r="AR1" s="31"/>
    </row>
    <row r="2" spans="1:44" ht="13.5" thickBot="1" x14ac:dyDescent="0.25">
      <c r="C2" s="300" t="s">
        <v>34</v>
      </c>
      <c r="D2" s="302"/>
      <c r="E2" s="300">
        <v>1</v>
      </c>
      <c r="F2" s="287"/>
      <c r="G2" s="287"/>
      <c r="H2" s="286">
        <v>2</v>
      </c>
      <c r="I2" s="287"/>
      <c r="J2" s="287"/>
      <c r="K2" s="286">
        <v>3</v>
      </c>
      <c r="L2" s="287"/>
      <c r="M2" s="287"/>
      <c r="N2" s="286">
        <v>4</v>
      </c>
      <c r="O2" s="287"/>
      <c r="P2" s="287"/>
      <c r="Q2" s="286">
        <v>5</v>
      </c>
      <c r="R2" s="287"/>
      <c r="S2" s="287"/>
      <c r="T2" s="286">
        <v>6</v>
      </c>
      <c r="U2" s="287"/>
      <c r="V2" s="302"/>
      <c r="W2" s="304" t="s">
        <v>3</v>
      </c>
      <c r="X2" s="287"/>
      <c r="Y2" s="287"/>
      <c r="Z2" s="286" t="s">
        <v>4</v>
      </c>
      <c r="AA2" s="306" t="s">
        <v>5</v>
      </c>
      <c r="AC2" s="9" t="s">
        <v>8</v>
      </c>
      <c r="AO2" s="120"/>
      <c r="AP2" s="120"/>
      <c r="AQ2" s="121"/>
    </row>
    <row r="3" spans="1:44" ht="13.5" thickBot="1" x14ac:dyDescent="0.25">
      <c r="A3"/>
      <c r="B3"/>
      <c r="C3" s="301"/>
      <c r="D3" s="303"/>
      <c r="E3" s="301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303"/>
      <c r="W3" s="305"/>
      <c r="X3" s="288"/>
      <c r="Y3" s="288"/>
      <c r="Z3" s="288"/>
      <c r="AA3" s="303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</row>
    <row r="4" spans="1:44" x14ac:dyDescent="0.2">
      <c r="A4" s="279"/>
      <c r="B4" s="127"/>
      <c r="C4" s="307">
        <v>1</v>
      </c>
      <c r="D4" s="128" t="str">
        <f>IF(COUNTIF(seznam!$A$4:$A$25,A4)=1,VLOOKUP(A4,seznam!$A$4:$C$25,3,FALSE),"------")</f>
        <v>------</v>
      </c>
      <c r="E4" s="293"/>
      <c r="F4" s="294"/>
      <c r="G4" s="295"/>
      <c r="H4" s="291">
        <f>AK12</f>
        <v>0</v>
      </c>
      <c r="I4" s="242" t="s">
        <v>6</v>
      </c>
      <c r="J4" s="292">
        <f>AM12</f>
        <v>0</v>
      </c>
      <c r="K4" s="291">
        <f>AM18</f>
        <v>0</v>
      </c>
      <c r="L4" s="242" t="s">
        <v>6</v>
      </c>
      <c r="M4" s="292">
        <f>AK18</f>
        <v>0</v>
      </c>
      <c r="N4" s="291">
        <f>AK25</f>
        <v>0</v>
      </c>
      <c r="O4" s="242" t="s">
        <v>6</v>
      </c>
      <c r="P4" s="242">
        <f>AM25</f>
        <v>0</v>
      </c>
      <c r="Q4" s="291">
        <f>AM33</f>
        <v>0</v>
      </c>
      <c r="R4" s="242" t="s">
        <v>6</v>
      </c>
      <c r="S4" s="292">
        <f>AK33</f>
        <v>0</v>
      </c>
      <c r="T4" s="291">
        <f>AK3</f>
        <v>0</v>
      </c>
      <c r="U4" s="242" t="s">
        <v>6</v>
      </c>
      <c r="V4" s="290">
        <f>AM3</f>
        <v>0</v>
      </c>
      <c r="W4" s="242">
        <f>H4+K4+N4+Q4+T4</f>
        <v>0</v>
      </c>
      <c r="X4" s="242" t="s">
        <v>6</v>
      </c>
      <c r="Y4" s="292">
        <f>J4+M4+P4+S4+V4</f>
        <v>0</v>
      </c>
      <c r="Z4" s="282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289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</row>
    <row r="5" spans="1:44" x14ac:dyDescent="0.2">
      <c r="A5" s="280"/>
      <c r="B5"/>
      <c r="C5" s="206"/>
      <c r="D5" s="131" t="str">
        <f>IF(COUNTIF(seznam!$A$4:$A$25,A4)=1,VLOOKUP(A4,seznam!$A$4:$C$25,2,FALSE),"------")</f>
        <v>------</v>
      </c>
      <c r="E5" s="235"/>
      <c r="F5" s="200"/>
      <c r="G5" s="201"/>
      <c r="H5" s="202"/>
      <c r="I5" s="217"/>
      <c r="J5" s="196"/>
      <c r="K5" s="202"/>
      <c r="L5" s="217"/>
      <c r="M5" s="196"/>
      <c r="N5" s="202"/>
      <c r="O5" s="217"/>
      <c r="P5" s="203"/>
      <c r="Q5" s="202"/>
      <c r="R5" s="217"/>
      <c r="S5" s="196"/>
      <c r="T5" s="202"/>
      <c r="U5" s="217"/>
      <c r="V5" s="205"/>
      <c r="W5" s="203"/>
      <c r="X5" s="203"/>
      <c r="Y5" s="196"/>
      <c r="Z5" s="283"/>
      <c r="AA5" s="232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</row>
    <row r="6" spans="1:44" x14ac:dyDescent="0.2">
      <c r="A6" s="279"/>
      <c r="B6" s="127"/>
      <c r="C6" s="191">
        <v>2</v>
      </c>
      <c r="D6" s="128" t="str">
        <f>IF(COUNTIF(seznam!$A$4:$A$25,A6)=1,VLOOKUP(A6,seznam!$A$4:$C$25,3,FALSE),"------")</f>
        <v>------</v>
      </c>
      <c r="E6" s="188">
        <f>AM12</f>
        <v>0</v>
      </c>
      <c r="F6" s="174" t="s">
        <v>6</v>
      </c>
      <c r="G6" s="176">
        <f>AK12</f>
        <v>0</v>
      </c>
      <c r="H6" s="182"/>
      <c r="I6" s="183"/>
      <c r="J6" s="198"/>
      <c r="K6" s="193">
        <f>AK26</f>
        <v>0</v>
      </c>
      <c r="L6" s="174" t="s">
        <v>6</v>
      </c>
      <c r="M6" s="176">
        <f>AM26</f>
        <v>0</v>
      </c>
      <c r="N6" s="193">
        <f>AM32</f>
        <v>0</v>
      </c>
      <c r="O6" s="174" t="s">
        <v>6</v>
      </c>
      <c r="P6" s="174">
        <f>AK32</f>
        <v>0</v>
      </c>
      <c r="Q6" s="193">
        <f>AK4</f>
        <v>0</v>
      </c>
      <c r="R6" s="174" t="s">
        <v>6</v>
      </c>
      <c r="S6" s="176">
        <f>AM4</f>
        <v>0</v>
      </c>
      <c r="T6" s="193">
        <f>AK17</f>
        <v>0</v>
      </c>
      <c r="U6" s="174" t="s">
        <v>6</v>
      </c>
      <c r="V6" s="204">
        <f>AM17</f>
        <v>0</v>
      </c>
      <c r="W6" s="174">
        <f>E6+K6+N6+Q6+T6</f>
        <v>0</v>
      </c>
      <c r="X6" s="174" t="s">
        <v>6</v>
      </c>
      <c r="Y6" s="176">
        <f>G6+M6+P6+S6+V6</f>
        <v>0</v>
      </c>
      <c r="Z6" s="282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80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</row>
    <row r="7" spans="1:44" x14ac:dyDescent="0.2">
      <c r="A7" s="280"/>
      <c r="B7"/>
      <c r="C7" s="206"/>
      <c r="D7" s="131" t="str">
        <f>IF(COUNTIF(seznam!$A$4:$A$25,A6)=1,VLOOKUP(A6,seznam!$A$4:$C$25,2,FALSE),"------")</f>
        <v>------</v>
      </c>
      <c r="E7" s="195"/>
      <c r="F7" s="217"/>
      <c r="G7" s="196"/>
      <c r="H7" s="199"/>
      <c r="I7" s="200"/>
      <c r="J7" s="201"/>
      <c r="K7" s="202"/>
      <c r="L7" s="217"/>
      <c r="M7" s="196"/>
      <c r="N7" s="202"/>
      <c r="O7" s="217"/>
      <c r="P7" s="203"/>
      <c r="Q7" s="202"/>
      <c r="R7" s="217"/>
      <c r="S7" s="196"/>
      <c r="T7" s="202"/>
      <c r="U7" s="217"/>
      <c r="V7" s="205"/>
      <c r="W7" s="203"/>
      <c r="X7" s="217"/>
      <c r="Y7" s="196"/>
      <c r="Z7" s="283"/>
      <c r="AA7" s="232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</row>
    <row r="8" spans="1:44" ht="13.5" thickBot="1" x14ac:dyDescent="0.25">
      <c r="A8" s="279"/>
      <c r="B8" s="127"/>
      <c r="C8" s="191">
        <v>3</v>
      </c>
      <c r="D8" s="128" t="str">
        <f>IF(COUNTIF(seznam!$A$4:$A$25,A8)=1,VLOOKUP(A8,seznam!$A$4:$C$25,3,FALSE),"------")</f>
        <v>------</v>
      </c>
      <c r="E8" s="188">
        <f>AK18</f>
        <v>0</v>
      </c>
      <c r="F8" s="174" t="s">
        <v>6</v>
      </c>
      <c r="G8" s="176">
        <f>AM18</f>
        <v>0</v>
      </c>
      <c r="H8" s="193">
        <f>AM26</f>
        <v>0</v>
      </c>
      <c r="I8" s="174" t="s">
        <v>6</v>
      </c>
      <c r="J8" s="176">
        <f>AK26</f>
        <v>0</v>
      </c>
      <c r="K8" s="182"/>
      <c r="L8" s="183"/>
      <c r="M8" s="198"/>
      <c r="N8" s="193">
        <f>AK5</f>
        <v>0</v>
      </c>
      <c r="O8" s="174" t="s">
        <v>6</v>
      </c>
      <c r="P8" s="174">
        <f>AM5</f>
        <v>0</v>
      </c>
      <c r="Q8" s="193">
        <f>AM11</f>
        <v>0</v>
      </c>
      <c r="R8" s="174" t="s">
        <v>6</v>
      </c>
      <c r="S8" s="176">
        <f>AK11</f>
        <v>0</v>
      </c>
      <c r="T8" s="193">
        <f>AK31</f>
        <v>0</v>
      </c>
      <c r="U8" s="174" t="s">
        <v>6</v>
      </c>
      <c r="V8" s="204">
        <f>AM31</f>
        <v>0</v>
      </c>
      <c r="W8" s="174">
        <f>H8+E8+N8+Q8+T8</f>
        <v>0</v>
      </c>
      <c r="X8" s="174" t="s">
        <v>6</v>
      </c>
      <c r="Y8" s="176">
        <f>J8+G8+P8+S8+V8</f>
        <v>0</v>
      </c>
      <c r="Z8" s="282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80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</row>
    <row r="9" spans="1:44" ht="13.5" thickBot="1" x14ac:dyDescent="0.25">
      <c r="A9" s="280"/>
      <c r="B9"/>
      <c r="C9" s="206"/>
      <c r="D9" s="131" t="str">
        <f>IF(COUNTIF(seznam!$A$4:$A$25,A8)=1,VLOOKUP(A8,seznam!$A$4:$C$25,2,FALSE),"------")</f>
        <v>------</v>
      </c>
      <c r="E9" s="195"/>
      <c r="F9" s="217"/>
      <c r="G9" s="196"/>
      <c r="H9" s="202"/>
      <c r="I9" s="217"/>
      <c r="J9" s="196"/>
      <c r="K9" s="199"/>
      <c r="L9" s="200"/>
      <c r="M9" s="201"/>
      <c r="N9" s="202"/>
      <c r="O9" s="217"/>
      <c r="P9" s="203"/>
      <c r="Q9" s="202"/>
      <c r="R9" s="217"/>
      <c r="S9" s="196"/>
      <c r="T9" s="202"/>
      <c r="U9" s="217"/>
      <c r="V9" s="205"/>
      <c r="W9" s="203"/>
      <c r="X9" s="203"/>
      <c r="Y9" s="196"/>
      <c r="Z9" s="283"/>
      <c r="AA9" s="232"/>
      <c r="AC9" s="9" t="s">
        <v>9</v>
      </c>
      <c r="AN9" s="125"/>
      <c r="AO9" s="74"/>
      <c r="AP9" s="74"/>
      <c r="AQ9" s="126"/>
    </row>
    <row r="10" spans="1:44" x14ac:dyDescent="0.2">
      <c r="A10" s="279"/>
      <c r="B10" s="127"/>
      <c r="C10" s="191">
        <v>4</v>
      </c>
      <c r="D10" s="128" t="str">
        <f>IF(COUNTIF(seznam!$A$4:$A$25,A10)=1,VLOOKUP(A10,seznam!$A$4:$C$25,3,FALSE),"------")</f>
        <v>------</v>
      </c>
      <c r="E10" s="188">
        <f>AM25</f>
        <v>0</v>
      </c>
      <c r="F10" s="174" t="s">
        <v>6</v>
      </c>
      <c r="G10" s="176">
        <f>AK25</f>
        <v>0</v>
      </c>
      <c r="H10" s="193">
        <f>AK32</f>
        <v>0</v>
      </c>
      <c r="I10" s="174" t="s">
        <v>6</v>
      </c>
      <c r="J10" s="176">
        <f>AM32</f>
        <v>0</v>
      </c>
      <c r="K10" s="193">
        <f>AM5</f>
        <v>0</v>
      </c>
      <c r="L10" s="174" t="s">
        <v>6</v>
      </c>
      <c r="M10" s="176">
        <f>AK5</f>
        <v>0</v>
      </c>
      <c r="N10" s="182"/>
      <c r="O10" s="183"/>
      <c r="P10" s="183"/>
      <c r="Q10" s="193">
        <f>AK19</f>
        <v>0</v>
      </c>
      <c r="R10" s="174" t="s">
        <v>6</v>
      </c>
      <c r="S10" s="176">
        <f>AM19</f>
        <v>0</v>
      </c>
      <c r="T10" s="193">
        <f>AM10</f>
        <v>0</v>
      </c>
      <c r="U10" s="174" t="s">
        <v>6</v>
      </c>
      <c r="V10" s="204">
        <f>AK10</f>
        <v>0</v>
      </c>
      <c r="W10" s="174">
        <f>H10+K10+E10+Q10+T10</f>
        <v>0</v>
      </c>
      <c r="X10" s="174" t="s">
        <v>6</v>
      </c>
      <c r="Y10" s="176">
        <f>J10+M10+G10+S10+V10</f>
        <v>0</v>
      </c>
      <c r="Z10" s="282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80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44" x14ac:dyDescent="0.2">
      <c r="A11" s="280"/>
      <c r="B11"/>
      <c r="C11" s="206"/>
      <c r="D11" s="131" t="str">
        <f>IF(COUNTIF(seznam!$A$4:$A$25,A10)=1,VLOOKUP(A10,seznam!$A$4:$C$25,2,FALSE),"------")</f>
        <v>------</v>
      </c>
      <c r="E11" s="195"/>
      <c r="F11" s="217"/>
      <c r="G11" s="196"/>
      <c r="H11" s="202"/>
      <c r="I11" s="217"/>
      <c r="J11" s="196"/>
      <c r="K11" s="202"/>
      <c r="L11" s="217"/>
      <c r="M11" s="196"/>
      <c r="N11" s="199"/>
      <c r="O11" s="200"/>
      <c r="P11" s="200"/>
      <c r="Q11" s="202"/>
      <c r="R11" s="217"/>
      <c r="S11" s="196"/>
      <c r="T11" s="202"/>
      <c r="U11" s="217"/>
      <c r="V11" s="205"/>
      <c r="W11" s="203"/>
      <c r="X11" s="203"/>
      <c r="Y11" s="196"/>
      <c r="Z11" s="283"/>
      <c r="AA11" s="232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</row>
    <row r="12" spans="1:44" x14ac:dyDescent="0.2">
      <c r="A12" s="279"/>
      <c r="B12" s="127"/>
      <c r="C12" s="191">
        <v>5</v>
      </c>
      <c r="D12" s="128" t="str">
        <f>IF(COUNTIF(seznam!$A$4:$A$25,A12)=1,VLOOKUP(A12,seznam!$A$4:$C$25,3,FALSE),"------")</f>
        <v>------</v>
      </c>
      <c r="E12" s="188">
        <f>AK33</f>
        <v>0</v>
      </c>
      <c r="F12" s="174" t="s">
        <v>6</v>
      </c>
      <c r="G12" s="176">
        <f>AM33</f>
        <v>0</v>
      </c>
      <c r="H12" s="193">
        <f>AM4</f>
        <v>0</v>
      </c>
      <c r="I12" s="174" t="s">
        <v>6</v>
      </c>
      <c r="J12" s="176">
        <f>AK4</f>
        <v>0</v>
      </c>
      <c r="K12" s="193">
        <f>AK11</f>
        <v>0</v>
      </c>
      <c r="L12" s="174" t="s">
        <v>6</v>
      </c>
      <c r="M12" s="176">
        <f>AM11</f>
        <v>0</v>
      </c>
      <c r="N12" s="193">
        <f>AM19</f>
        <v>0</v>
      </c>
      <c r="O12" s="174" t="s">
        <v>6</v>
      </c>
      <c r="P12" s="174">
        <f>AK19</f>
        <v>0</v>
      </c>
      <c r="Q12" s="182"/>
      <c r="R12" s="183"/>
      <c r="S12" s="198"/>
      <c r="T12" s="193">
        <f>AM24</f>
        <v>0</v>
      </c>
      <c r="U12" s="174" t="s">
        <v>6</v>
      </c>
      <c r="V12" s="204">
        <f>AK24</f>
        <v>0</v>
      </c>
      <c r="W12" s="174">
        <f>H12+K12+N12+E12+T12</f>
        <v>0</v>
      </c>
      <c r="X12" s="174" t="s">
        <v>6</v>
      </c>
      <c r="Y12" s="176">
        <f>J12+M12+P12+G12+V12</f>
        <v>0</v>
      </c>
      <c r="Z12" s="282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80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</row>
    <row r="13" spans="1:44" x14ac:dyDescent="0.2">
      <c r="A13" s="280"/>
      <c r="B13"/>
      <c r="C13" s="206"/>
      <c r="D13" s="131" t="str">
        <f>IF(COUNTIF(seznam!$A$4:$A$25,A12)=1,VLOOKUP(A12,seznam!$A$4:$C$25,2,FALSE),"------")</f>
        <v>------</v>
      </c>
      <c r="E13" s="195"/>
      <c r="F13" s="217"/>
      <c r="G13" s="196"/>
      <c r="H13" s="202"/>
      <c r="I13" s="217"/>
      <c r="J13" s="196"/>
      <c r="K13" s="202"/>
      <c r="L13" s="217"/>
      <c r="M13" s="196"/>
      <c r="N13" s="202"/>
      <c r="O13" s="217"/>
      <c r="P13" s="203"/>
      <c r="Q13" s="199"/>
      <c r="R13" s="200"/>
      <c r="S13" s="201"/>
      <c r="T13" s="202"/>
      <c r="U13" s="217"/>
      <c r="V13" s="284"/>
      <c r="W13" s="203"/>
      <c r="X13" s="203"/>
      <c r="Y13" s="196"/>
      <c r="Z13" s="283"/>
      <c r="AA13" s="190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</row>
    <row r="14" spans="1:44" x14ac:dyDescent="0.2">
      <c r="A14" s="279"/>
      <c r="B14" s="127"/>
      <c r="C14" s="191">
        <v>6</v>
      </c>
      <c r="D14" s="128" t="str">
        <f>IF(COUNTIF(seznam!$A$4:$A$25,A14)=1,VLOOKUP(A14,seznam!$A$4:$C$25,3,FALSE),"------")</f>
        <v>------</v>
      </c>
      <c r="E14" s="188">
        <f>AM3</f>
        <v>0</v>
      </c>
      <c r="F14" s="174" t="s">
        <v>6</v>
      </c>
      <c r="G14" s="176">
        <f>AK3</f>
        <v>0</v>
      </c>
      <c r="H14" s="193">
        <f>AM17</f>
        <v>0</v>
      </c>
      <c r="I14" s="174" t="s">
        <v>6</v>
      </c>
      <c r="J14" s="176">
        <f>AK17</f>
        <v>0</v>
      </c>
      <c r="K14" s="193">
        <f>AM31</f>
        <v>0</v>
      </c>
      <c r="L14" s="174" t="s">
        <v>6</v>
      </c>
      <c r="M14" s="176">
        <f>AK31</f>
        <v>0</v>
      </c>
      <c r="N14" s="193">
        <f>AK10</f>
        <v>0</v>
      </c>
      <c r="O14" s="174" t="s">
        <v>6</v>
      </c>
      <c r="P14" s="174">
        <f>AM10</f>
        <v>0</v>
      </c>
      <c r="Q14" s="193">
        <f>AK24</f>
        <v>0</v>
      </c>
      <c r="R14" s="174" t="s">
        <v>6</v>
      </c>
      <c r="S14" s="176">
        <f>AM24</f>
        <v>0</v>
      </c>
      <c r="T14" s="182"/>
      <c r="U14" s="183"/>
      <c r="V14" s="184"/>
      <c r="W14" s="174">
        <f>H14+K14+N14+Q14+E14</f>
        <v>0</v>
      </c>
      <c r="X14" s="174" t="s">
        <v>6</v>
      </c>
      <c r="Y14" s="176">
        <f>J14+M14+P14+S14+G14</f>
        <v>0</v>
      </c>
      <c r="Z14" s="282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80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44" ht="13.5" thickBot="1" x14ac:dyDescent="0.25">
      <c r="A15" s="280"/>
      <c r="B15"/>
      <c r="C15" s="192"/>
      <c r="D15" s="136" t="str">
        <f>IF(COUNTIF(seznam!$A$4:$A$25,A14)=1,VLOOKUP(A14,seznam!$A$4:$C$25,2,FALSE),"------")</f>
        <v>------</v>
      </c>
      <c r="E15" s="189"/>
      <c r="F15" s="281"/>
      <c r="G15" s="177"/>
      <c r="H15" s="194"/>
      <c r="I15" s="281"/>
      <c r="J15" s="177"/>
      <c r="K15" s="194"/>
      <c r="L15" s="281"/>
      <c r="M15" s="177"/>
      <c r="N15" s="194"/>
      <c r="O15" s="281"/>
      <c r="P15" s="175"/>
      <c r="Q15" s="194"/>
      <c r="R15" s="281"/>
      <c r="S15" s="177"/>
      <c r="T15" s="185"/>
      <c r="U15" s="186"/>
      <c r="V15" s="187"/>
      <c r="W15" s="175"/>
      <c r="X15" s="281"/>
      <c r="Y15" s="177"/>
      <c r="Z15" s="285"/>
      <c r="AA15" s="181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</row>
    <row r="16" spans="1:44" ht="13.5" thickBot="1" x14ac:dyDescent="0.25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</row>
    <row r="17" spans="1:43" x14ac:dyDescent="0.2">
      <c r="C17" s="300" t="s">
        <v>35</v>
      </c>
      <c r="D17" s="302"/>
      <c r="E17" s="300">
        <v>1</v>
      </c>
      <c r="F17" s="287"/>
      <c r="G17" s="287"/>
      <c r="H17" s="286">
        <v>2</v>
      </c>
      <c r="I17" s="287"/>
      <c r="J17" s="287"/>
      <c r="K17" s="286">
        <v>3</v>
      </c>
      <c r="L17" s="287"/>
      <c r="M17" s="287"/>
      <c r="N17" s="286">
        <v>4</v>
      </c>
      <c r="O17" s="287"/>
      <c r="P17" s="287"/>
      <c r="Q17" s="286">
        <v>5</v>
      </c>
      <c r="R17" s="287"/>
      <c r="S17" s="287"/>
      <c r="T17" s="286">
        <v>6</v>
      </c>
      <c r="U17" s="287"/>
      <c r="V17" s="302"/>
      <c r="W17" s="304" t="s">
        <v>3</v>
      </c>
      <c r="X17" s="287"/>
      <c r="Y17" s="287"/>
      <c r="Z17" s="286" t="s">
        <v>4</v>
      </c>
      <c r="AA17" s="306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5" thickBot="1" x14ac:dyDescent="0.25">
      <c r="A18"/>
      <c r="B18"/>
      <c r="C18" s="301"/>
      <c r="D18" s="303"/>
      <c r="E18" s="301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303"/>
      <c r="W18" s="305"/>
      <c r="X18" s="288"/>
      <c r="Y18" s="288"/>
      <c r="Z18" s="288"/>
      <c r="AA18" s="303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43" x14ac:dyDescent="0.2">
      <c r="A19" s="279"/>
      <c r="B19" s="127"/>
      <c r="C19" s="191">
        <v>1</v>
      </c>
      <c r="D19" s="128" t="str">
        <f>IF(COUNTIF(seznam!$A$4:$A$25,A19)=1,VLOOKUP(A19,seznam!$A$4:$C$25,3,FALSE),"------")</f>
        <v>------</v>
      </c>
      <c r="E19" s="293"/>
      <c r="F19" s="294"/>
      <c r="G19" s="295"/>
      <c r="H19" s="291">
        <f>AK15</f>
        <v>0</v>
      </c>
      <c r="I19" s="242" t="s">
        <v>6</v>
      </c>
      <c r="J19" s="292">
        <f>AM15</f>
        <v>0</v>
      </c>
      <c r="K19" s="291">
        <f>AM21</f>
        <v>0</v>
      </c>
      <c r="L19" s="242" t="s">
        <v>6</v>
      </c>
      <c r="M19" s="292">
        <f>AK21</f>
        <v>0</v>
      </c>
      <c r="N19" s="291">
        <f>AK28</f>
        <v>0</v>
      </c>
      <c r="O19" s="242" t="s">
        <v>6</v>
      </c>
      <c r="P19" s="242">
        <f>AM28</f>
        <v>0</v>
      </c>
      <c r="Q19" s="291">
        <f>AM36</f>
        <v>0</v>
      </c>
      <c r="R19" s="242" t="s">
        <v>6</v>
      </c>
      <c r="S19" s="292">
        <f>AK36</f>
        <v>0</v>
      </c>
      <c r="T19" s="291">
        <f>AK6</f>
        <v>0</v>
      </c>
      <c r="U19" s="242" t="s">
        <v>6</v>
      </c>
      <c r="V19" s="290">
        <f>AM6</f>
        <v>0</v>
      </c>
      <c r="W19" s="174">
        <f>H19+K19+N19+Q19+T19</f>
        <v>0</v>
      </c>
      <c r="X19" s="174" t="s">
        <v>6</v>
      </c>
      <c r="Y19" s="176">
        <f>J19+M19+P19+S19+V19</f>
        <v>0</v>
      </c>
      <c r="Z19" s="282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289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</row>
    <row r="20" spans="1:43" x14ac:dyDescent="0.2">
      <c r="A20" s="280"/>
      <c r="B20"/>
      <c r="C20" s="206"/>
      <c r="D20" s="131" t="str">
        <f>IF(COUNTIF(seznam!$A$4:$A$25,A19)=1,VLOOKUP(A19,seznam!$A$4:$C$25,2,FALSE),"------")</f>
        <v>------</v>
      </c>
      <c r="E20" s="235"/>
      <c r="F20" s="200"/>
      <c r="G20" s="201"/>
      <c r="H20" s="202"/>
      <c r="I20" s="217"/>
      <c r="J20" s="196"/>
      <c r="K20" s="202"/>
      <c r="L20" s="217"/>
      <c r="M20" s="196"/>
      <c r="N20" s="202"/>
      <c r="O20" s="217"/>
      <c r="P20" s="203"/>
      <c r="Q20" s="202"/>
      <c r="R20" s="217"/>
      <c r="S20" s="196"/>
      <c r="T20" s="202"/>
      <c r="U20" s="217"/>
      <c r="V20" s="205"/>
      <c r="W20" s="203"/>
      <c r="X20" s="203"/>
      <c r="Y20" s="196"/>
      <c r="Z20" s="283"/>
      <c r="AA20" s="232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</row>
    <row r="21" spans="1:43" x14ac:dyDescent="0.2">
      <c r="A21" s="279"/>
      <c r="B21" s="127"/>
      <c r="C21" s="191">
        <v>2</v>
      </c>
      <c r="D21" s="128" t="str">
        <f>IF(COUNTIF(seznam!$A$4:$A$25,A21)=1,VLOOKUP(A21,seznam!$A$4:$C$25,3,FALSE),"------")</f>
        <v>------</v>
      </c>
      <c r="E21" s="188">
        <f>AM15</f>
        <v>0</v>
      </c>
      <c r="F21" s="174" t="s">
        <v>6</v>
      </c>
      <c r="G21" s="176">
        <f>AK15</f>
        <v>0</v>
      </c>
      <c r="H21" s="182"/>
      <c r="I21" s="183"/>
      <c r="J21" s="198"/>
      <c r="K21" s="193">
        <f>AK29</f>
        <v>0</v>
      </c>
      <c r="L21" s="174" t="s">
        <v>6</v>
      </c>
      <c r="M21" s="176">
        <f>AM29</f>
        <v>0</v>
      </c>
      <c r="N21" s="193">
        <f>AM35</f>
        <v>0</v>
      </c>
      <c r="O21" s="174" t="s">
        <v>6</v>
      </c>
      <c r="P21" s="174">
        <f>AK35</f>
        <v>0</v>
      </c>
      <c r="Q21" s="193">
        <f>AK7</f>
        <v>0</v>
      </c>
      <c r="R21" s="174" t="s">
        <v>6</v>
      </c>
      <c r="S21" s="176">
        <f>AM7</f>
        <v>0</v>
      </c>
      <c r="T21" s="193">
        <f>AK20</f>
        <v>0</v>
      </c>
      <c r="U21" s="174" t="s">
        <v>6</v>
      </c>
      <c r="V21" s="204">
        <f>AM20</f>
        <v>0</v>
      </c>
      <c r="W21" s="174">
        <f>E21+K21+N21+Q21+T21</f>
        <v>0</v>
      </c>
      <c r="X21" s="174" t="s">
        <v>6</v>
      </c>
      <c r="Y21" s="176">
        <f>G21+M21+P21+S21+V21</f>
        <v>0</v>
      </c>
      <c r="Z21" s="282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80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</row>
    <row r="22" spans="1:43" ht="13.5" thickBot="1" x14ac:dyDescent="0.25">
      <c r="A22" s="280"/>
      <c r="B22"/>
      <c r="C22" s="206"/>
      <c r="D22" s="131" t="str">
        <f>IF(COUNTIF(seznam!$A$4:$A$25,A21)=1,VLOOKUP(A21,seznam!$A$4:$C$25,2,FALSE),"------")</f>
        <v>------</v>
      </c>
      <c r="E22" s="195"/>
      <c r="F22" s="217"/>
      <c r="G22" s="196"/>
      <c r="H22" s="199"/>
      <c r="I22" s="200"/>
      <c r="J22" s="201"/>
      <c r="K22" s="202"/>
      <c r="L22" s="217"/>
      <c r="M22" s="196"/>
      <c r="N22" s="202"/>
      <c r="O22" s="217"/>
      <c r="P22" s="203"/>
      <c r="Q22" s="202"/>
      <c r="R22" s="217"/>
      <c r="S22" s="196"/>
      <c r="T22" s="202"/>
      <c r="U22" s="217"/>
      <c r="V22" s="205"/>
      <c r="W22" s="203"/>
      <c r="X22" s="217"/>
      <c r="Y22" s="196"/>
      <c r="Z22" s="283"/>
      <c r="AA22" s="232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43" ht="13.5" thickBot="1" x14ac:dyDescent="0.25">
      <c r="A23" s="279"/>
      <c r="B23" s="127"/>
      <c r="C23" s="191">
        <v>3</v>
      </c>
      <c r="D23" s="128" t="str">
        <f>IF(COUNTIF(seznam!$A$4:$A$25,A23)=1,VLOOKUP(A23,seznam!$A$4:$C$25,3,FALSE),"------")</f>
        <v>------</v>
      </c>
      <c r="E23" s="188">
        <f>AK21</f>
        <v>0</v>
      </c>
      <c r="F23" s="174" t="s">
        <v>6</v>
      </c>
      <c r="G23" s="176">
        <f>AM21</f>
        <v>0</v>
      </c>
      <c r="H23" s="193">
        <f>AM29</f>
        <v>0</v>
      </c>
      <c r="I23" s="174" t="s">
        <v>6</v>
      </c>
      <c r="J23" s="176">
        <f>AK29</f>
        <v>0</v>
      </c>
      <c r="K23" s="182"/>
      <c r="L23" s="183"/>
      <c r="M23" s="198"/>
      <c r="N23" s="193">
        <f>AK8</f>
        <v>0</v>
      </c>
      <c r="O23" s="174" t="s">
        <v>6</v>
      </c>
      <c r="P23" s="174">
        <f>AM8</f>
        <v>0</v>
      </c>
      <c r="Q23" s="193">
        <f>AM14</f>
        <v>0</v>
      </c>
      <c r="R23" s="174" t="s">
        <v>6</v>
      </c>
      <c r="S23" s="176">
        <f>AK14</f>
        <v>0</v>
      </c>
      <c r="T23" s="193">
        <f>AK34</f>
        <v>0</v>
      </c>
      <c r="U23" s="174" t="s">
        <v>6</v>
      </c>
      <c r="V23" s="204">
        <f>AM34</f>
        <v>0</v>
      </c>
      <c r="W23" s="174">
        <f>H23+E23+N23+Q23+T23</f>
        <v>0</v>
      </c>
      <c r="X23" s="174" t="s">
        <v>6</v>
      </c>
      <c r="Y23" s="176">
        <f>J23+G23+P23+S23+V23</f>
        <v>0</v>
      </c>
      <c r="Z23" s="282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80"/>
      <c r="AC23" s="9" t="s">
        <v>11</v>
      </c>
      <c r="AN23" s="125"/>
      <c r="AO23" s="74"/>
      <c r="AP23" s="74"/>
      <c r="AQ23" s="126"/>
    </row>
    <row r="24" spans="1:43" x14ac:dyDescent="0.2">
      <c r="A24" s="280"/>
      <c r="B24"/>
      <c r="C24" s="206"/>
      <c r="D24" s="131" t="str">
        <f>IF(COUNTIF(seznam!$A$4:$A$25,A23)=1,VLOOKUP(A23,seznam!$A$4:$C$25,2,FALSE),"------")</f>
        <v>------</v>
      </c>
      <c r="E24" s="195"/>
      <c r="F24" s="217"/>
      <c r="G24" s="196"/>
      <c r="H24" s="202"/>
      <c r="I24" s="217"/>
      <c r="J24" s="196"/>
      <c r="K24" s="199"/>
      <c r="L24" s="200"/>
      <c r="M24" s="201"/>
      <c r="N24" s="202"/>
      <c r="O24" s="217"/>
      <c r="P24" s="203"/>
      <c r="Q24" s="202"/>
      <c r="R24" s="217"/>
      <c r="S24" s="196"/>
      <c r="T24" s="202"/>
      <c r="U24" s="217"/>
      <c r="V24" s="205"/>
      <c r="W24" s="203"/>
      <c r="X24" s="203"/>
      <c r="Y24" s="196"/>
      <c r="Z24" s="283"/>
      <c r="AA24" s="232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43" x14ac:dyDescent="0.2">
      <c r="A25" s="279"/>
      <c r="B25" s="127"/>
      <c r="C25" s="191">
        <v>4</v>
      </c>
      <c r="D25" s="128" t="str">
        <f>IF(COUNTIF(seznam!$A$4:$A$25,A25)=1,VLOOKUP(A25,seznam!$A$4:$C$25,3,FALSE),"------")</f>
        <v>------</v>
      </c>
      <c r="E25" s="188">
        <f>AM28</f>
        <v>0</v>
      </c>
      <c r="F25" s="174" t="s">
        <v>6</v>
      </c>
      <c r="G25" s="176">
        <f>AK28</f>
        <v>0</v>
      </c>
      <c r="H25" s="193">
        <f>AK35</f>
        <v>0</v>
      </c>
      <c r="I25" s="174" t="s">
        <v>6</v>
      </c>
      <c r="J25" s="176">
        <f>AM35</f>
        <v>0</v>
      </c>
      <c r="K25" s="193">
        <f>AM8</f>
        <v>0</v>
      </c>
      <c r="L25" s="174" t="s">
        <v>6</v>
      </c>
      <c r="M25" s="176">
        <f>AK8</f>
        <v>0</v>
      </c>
      <c r="N25" s="182"/>
      <c r="O25" s="183"/>
      <c r="P25" s="183"/>
      <c r="Q25" s="193">
        <f>AK22</f>
        <v>0</v>
      </c>
      <c r="R25" s="174" t="s">
        <v>6</v>
      </c>
      <c r="S25" s="176">
        <f>AM22</f>
        <v>0</v>
      </c>
      <c r="T25" s="193">
        <f>AM13</f>
        <v>0</v>
      </c>
      <c r="U25" s="174" t="s">
        <v>6</v>
      </c>
      <c r="V25" s="204">
        <f>AK13</f>
        <v>0</v>
      </c>
      <c r="W25" s="174">
        <f>H25+K25+E25+Q25+T25</f>
        <v>0</v>
      </c>
      <c r="X25" s="174" t="s">
        <v>6</v>
      </c>
      <c r="Y25" s="176">
        <f>J25+M25+G25+S25+V25</f>
        <v>0</v>
      </c>
      <c r="Z25" s="282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80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43" x14ac:dyDescent="0.2">
      <c r="A26" s="280"/>
      <c r="B26"/>
      <c r="C26" s="206"/>
      <c r="D26" s="131" t="str">
        <f>IF(COUNTIF(seznam!$A$4:$A$25,A25)=1,VLOOKUP(A25,seznam!$A$4:$C$25,2,FALSE),"------")</f>
        <v>------</v>
      </c>
      <c r="E26" s="195"/>
      <c r="F26" s="217"/>
      <c r="G26" s="196"/>
      <c r="H26" s="202"/>
      <c r="I26" s="217"/>
      <c r="J26" s="196"/>
      <c r="K26" s="202"/>
      <c r="L26" s="217"/>
      <c r="M26" s="196"/>
      <c r="N26" s="199"/>
      <c r="O26" s="200"/>
      <c r="P26" s="200"/>
      <c r="Q26" s="202"/>
      <c r="R26" s="217"/>
      <c r="S26" s="196"/>
      <c r="T26" s="202"/>
      <c r="U26" s="217"/>
      <c r="V26" s="205"/>
      <c r="W26" s="203"/>
      <c r="X26" s="203"/>
      <c r="Y26" s="196"/>
      <c r="Z26" s="283"/>
      <c r="AA26" s="232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43" x14ac:dyDescent="0.2">
      <c r="A27" s="279"/>
      <c r="B27" s="127"/>
      <c r="C27" s="191">
        <v>5</v>
      </c>
      <c r="D27" s="128" t="str">
        <f>IF(COUNTIF(seznam!$A$4:$A$25,A27)=1,VLOOKUP(A27,seznam!$A$4:$C$25,3,FALSE),"------")</f>
        <v>------</v>
      </c>
      <c r="E27" s="188">
        <f>AK36</f>
        <v>0</v>
      </c>
      <c r="F27" s="174" t="s">
        <v>6</v>
      </c>
      <c r="G27" s="176">
        <f>AM36</f>
        <v>0</v>
      </c>
      <c r="H27" s="193">
        <f>AM7</f>
        <v>0</v>
      </c>
      <c r="I27" s="174" t="s">
        <v>6</v>
      </c>
      <c r="J27" s="176">
        <f>AK7</f>
        <v>0</v>
      </c>
      <c r="K27" s="193">
        <f>AK14</f>
        <v>0</v>
      </c>
      <c r="L27" s="174" t="s">
        <v>6</v>
      </c>
      <c r="M27" s="176">
        <f>AM14</f>
        <v>0</v>
      </c>
      <c r="N27" s="193">
        <f>AM22</f>
        <v>0</v>
      </c>
      <c r="O27" s="174" t="s">
        <v>6</v>
      </c>
      <c r="P27" s="174">
        <f>AK22</f>
        <v>0</v>
      </c>
      <c r="Q27" s="182"/>
      <c r="R27" s="183"/>
      <c r="S27" s="198"/>
      <c r="T27" s="193">
        <f>AM27</f>
        <v>0</v>
      </c>
      <c r="U27" s="174" t="s">
        <v>6</v>
      </c>
      <c r="V27" s="204">
        <f>AK27</f>
        <v>0</v>
      </c>
      <c r="W27" s="174">
        <f>H27+K27+N27+E27+T27</f>
        <v>0</v>
      </c>
      <c r="X27" s="174" t="s">
        <v>6</v>
      </c>
      <c r="Y27" s="176">
        <f>J27+M27+P27+G27+V27</f>
        <v>0</v>
      </c>
      <c r="Z27" s="282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80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43" x14ac:dyDescent="0.2">
      <c r="A28" s="280"/>
      <c r="B28"/>
      <c r="C28" s="206"/>
      <c r="D28" s="131" t="str">
        <f>IF(COUNTIF(seznam!$A$4:$A$25,A27)=1,VLOOKUP(A27,seznam!$A$4:$C$25,2,FALSE),"------")</f>
        <v>------</v>
      </c>
      <c r="E28" s="195"/>
      <c r="F28" s="217"/>
      <c r="G28" s="196"/>
      <c r="H28" s="202"/>
      <c r="I28" s="217"/>
      <c r="J28" s="196"/>
      <c r="K28" s="202"/>
      <c r="L28" s="217"/>
      <c r="M28" s="196"/>
      <c r="N28" s="202"/>
      <c r="O28" s="217"/>
      <c r="P28" s="203"/>
      <c r="Q28" s="199"/>
      <c r="R28" s="200"/>
      <c r="S28" s="201"/>
      <c r="T28" s="202"/>
      <c r="U28" s="217"/>
      <c r="V28" s="284"/>
      <c r="W28" s="203"/>
      <c r="X28" s="203"/>
      <c r="Y28" s="196"/>
      <c r="Z28" s="283"/>
      <c r="AA28" s="190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43" ht="13.5" thickBot="1" x14ac:dyDescent="0.25">
      <c r="A29" s="279"/>
      <c r="B29" s="127"/>
      <c r="C29" s="191">
        <v>6</v>
      </c>
      <c r="D29" s="128" t="str">
        <f>IF(COUNTIF(seznam!$A$4:$A$25,A29)=1,VLOOKUP(A29,seznam!$A$4:$C$25,3,FALSE),"------")</f>
        <v>------</v>
      </c>
      <c r="E29" s="188">
        <f>AM6</f>
        <v>0</v>
      </c>
      <c r="F29" s="174" t="s">
        <v>6</v>
      </c>
      <c r="G29" s="176">
        <f>AK6</f>
        <v>0</v>
      </c>
      <c r="H29" s="193">
        <f>AM20</f>
        <v>0</v>
      </c>
      <c r="I29" s="174" t="s">
        <v>6</v>
      </c>
      <c r="J29" s="176">
        <f>AK20</f>
        <v>0</v>
      </c>
      <c r="K29" s="193">
        <f>AM34</f>
        <v>0</v>
      </c>
      <c r="L29" s="174" t="s">
        <v>6</v>
      </c>
      <c r="M29" s="176">
        <f>AK34</f>
        <v>0</v>
      </c>
      <c r="N29" s="193">
        <f>AK13</f>
        <v>0</v>
      </c>
      <c r="O29" s="174" t="s">
        <v>6</v>
      </c>
      <c r="P29" s="174">
        <f>AM13</f>
        <v>0</v>
      </c>
      <c r="Q29" s="193">
        <f>AK27</f>
        <v>0</v>
      </c>
      <c r="R29" s="174" t="s">
        <v>6</v>
      </c>
      <c r="S29" s="176">
        <f>AM27</f>
        <v>0</v>
      </c>
      <c r="T29" s="182"/>
      <c r="U29" s="183"/>
      <c r="V29" s="184"/>
      <c r="W29" s="174">
        <f>H29+K29+N29+Q29+E29</f>
        <v>0</v>
      </c>
      <c r="X29" s="174" t="s">
        <v>6</v>
      </c>
      <c r="Y29" s="176">
        <f>J29+M29+P29+S29+G29</f>
        <v>0</v>
      </c>
      <c r="Z29" s="282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80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43" ht="13.5" thickBot="1" x14ac:dyDescent="0.25">
      <c r="A30" s="280"/>
      <c r="B30"/>
      <c r="C30" s="192"/>
      <c r="D30" s="136" t="str">
        <f>IF(COUNTIF(seznam!$A$4:$A$15,A29)=1,VLOOKUP(A29,seznam!$A$4:$C$15,2,FALSE),"------")</f>
        <v>------</v>
      </c>
      <c r="E30" s="189"/>
      <c r="F30" s="281"/>
      <c r="G30" s="177"/>
      <c r="H30" s="194"/>
      <c r="I30" s="281"/>
      <c r="J30" s="177"/>
      <c r="K30" s="194"/>
      <c r="L30" s="281"/>
      <c r="M30" s="177"/>
      <c r="N30" s="194"/>
      <c r="O30" s="281"/>
      <c r="P30" s="175"/>
      <c r="Q30" s="194"/>
      <c r="R30" s="281"/>
      <c r="S30" s="177"/>
      <c r="T30" s="185"/>
      <c r="U30" s="186"/>
      <c r="V30" s="187"/>
      <c r="W30" s="175"/>
      <c r="X30" s="281"/>
      <c r="Y30" s="177"/>
      <c r="Z30" s="285"/>
      <c r="AA30" s="181"/>
      <c r="AC30" s="9" t="s">
        <v>12</v>
      </c>
    </row>
    <row r="31" spans="1:43" x14ac:dyDescent="0.2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 x14ac:dyDescent="0.2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F2" sqref="F2:G3"/>
    </sheetView>
  </sheetViews>
  <sheetFormatPr defaultColWidth="9.140625"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62"/>
      <c r="B1" s="241" t="s">
        <v>135</v>
      </c>
      <c r="C1" s="241"/>
      <c r="D1" s="241"/>
      <c r="E1" s="241"/>
      <c r="F1" s="241"/>
      <c r="G1" s="241"/>
    </row>
    <row r="2" spans="1:8" ht="12" customHeight="1" x14ac:dyDescent="0.2">
      <c r="A2" s="238">
        <v>1</v>
      </c>
      <c r="B2" s="242">
        <v>1</v>
      </c>
      <c r="C2" s="73" t="str">
        <f>IF(A2&gt;0,VLOOKUP(A2,seznam!$A$2:$C$129,3),"------")</f>
        <v>KST Blansko</v>
      </c>
      <c r="D2" s="74"/>
      <c r="E2" s="158" t="s">
        <v>162</v>
      </c>
      <c r="F2" s="243"/>
      <c r="G2" s="244"/>
    </row>
    <row r="3" spans="1:8" ht="12" customHeight="1" x14ac:dyDescent="0.2">
      <c r="A3" s="239"/>
      <c r="B3" s="217"/>
      <c r="C3" s="88" t="str">
        <f>IF(A2&gt;0,VLOOKUP(A2,seznam!$A$2:$C$129,2),"------")</f>
        <v>Voráč Pavel</v>
      </c>
      <c r="D3" s="74"/>
      <c r="E3" s="74"/>
      <c r="F3" s="244"/>
      <c r="G3" s="244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wo </v>
      </c>
    </row>
    <row r="4" spans="1:8" ht="12" customHeight="1" x14ac:dyDescent="0.2">
      <c r="A4" s="238">
        <v>63</v>
      </c>
      <c r="B4" s="240">
        <v>2</v>
      </c>
      <c r="C4" s="75" t="str">
        <f>IF(A4&gt;0,VLOOKUP(A4,seznam!$A$2:$C$129,3),"------")</f>
        <v>-</v>
      </c>
      <c r="D4" s="76" t="str">
        <f>IF('zap_pav A'!J2&gt;'zap_pav A'!L2,'zap_pav A'!B2,IF('zap_pav A'!J2&lt;'zap_pav A'!L2,'zap_pav A'!D2," "))</f>
        <v>Voráč Pavel</v>
      </c>
      <c r="E4" s="74"/>
      <c r="F4" s="74"/>
      <c r="G4" s="74"/>
    </row>
    <row r="5" spans="1:8" ht="12" customHeight="1" x14ac:dyDescent="0.2">
      <c r="A5" s="239"/>
      <c r="B5" s="240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">
      <c r="A6" s="238">
        <v>15</v>
      </c>
      <c r="B6" s="240">
        <v>3</v>
      </c>
      <c r="C6" s="73" t="str">
        <f>IF(A6&gt;0,VLOOKUP(A6,seznam!$A$2:$C$129,3),"------")</f>
        <v>Vlast Ježov</v>
      </c>
      <c r="D6" s="74"/>
      <c r="E6" s="78" t="str">
        <f>IF('zap_pav A'!W2&gt;'zap_pav A'!Y2,'zap_pav A'!O2,IF('zap_pav A'!W2&lt;'zap_pav A'!Y2,'zap_pav A'!Q2," "))</f>
        <v>Voráč Pavel</v>
      </c>
      <c r="F6" s="74"/>
      <c r="G6" s="74"/>
    </row>
    <row r="7" spans="1:8" ht="12" customHeight="1" x14ac:dyDescent="0.2">
      <c r="A7" s="239"/>
      <c r="B7" s="240"/>
      <c r="C7" s="88" t="str">
        <f>IF(A6&gt;0,VLOOKUP(A6,seznam!$A$2:$C$129,2),"------")</f>
        <v>Straková Adéla</v>
      </c>
      <c r="D7" s="74"/>
      <c r="E7" s="77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(2;5;9;;)</v>
      </c>
      <c r="F7" s="77"/>
      <c r="G7" s="74"/>
    </row>
    <row r="8" spans="1:8" ht="12" customHeight="1" x14ac:dyDescent="0.2">
      <c r="A8" s="238">
        <v>8</v>
      </c>
      <c r="B8" s="240">
        <v>4</v>
      </c>
      <c r="C8" s="75" t="str">
        <f>IF(A8&gt;0,VLOOKUP(A8,seznam!$A$2:$C$129,3),"------")</f>
        <v>KST FOSFA LVA</v>
      </c>
      <c r="D8" s="76" t="str">
        <f>IF('zap_pav A'!J3&gt;'zap_pav A'!L3,'zap_pav A'!B3,IF('zap_pav A'!J3&lt;'zap_pav A'!L3,'zap_pav A'!D3," "))</f>
        <v>Straková Adéla</v>
      </c>
      <c r="E8" s="77"/>
      <c r="F8" s="77"/>
      <c r="G8" s="74"/>
    </row>
    <row r="9" spans="1:8" ht="12" customHeight="1" x14ac:dyDescent="0.2">
      <c r="A9" s="239"/>
      <c r="B9" s="240"/>
      <c r="C9" s="89" t="str">
        <f>IF(A8&gt;0,VLOOKUP(A8,seznam!$A$2:$C$129,2),"------")</f>
        <v>Omelka Marek</v>
      </c>
      <c r="D9" s="74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(-10;5;10;5;)</v>
      </c>
      <c r="E9" s="74"/>
      <c r="F9" s="77"/>
      <c r="G9" s="74"/>
    </row>
    <row r="10" spans="1:8" ht="12" customHeight="1" x14ac:dyDescent="0.2">
      <c r="A10" s="238">
        <v>5</v>
      </c>
      <c r="B10" s="240">
        <v>5</v>
      </c>
      <c r="C10" s="73" t="str">
        <f>IF(A10&gt;0,VLOOKUP(A10,seznam!$A$2:$C$129,3),"------")</f>
        <v>Sokol Vracov</v>
      </c>
      <c r="D10" s="74"/>
      <c r="E10" s="74"/>
      <c r="F10" s="78" t="str">
        <f>IF('zap_pav A'!W7&gt;'zap_pav A'!Y7,'zap_pav A'!O7,IF('zap_pav A'!W7&lt;'zap_pav A'!Y7,'zap_pav A'!Q7," "))</f>
        <v>Voráč Pavel</v>
      </c>
      <c r="G10" s="74"/>
    </row>
    <row r="11" spans="1:8" ht="12" customHeight="1" x14ac:dyDescent="0.2">
      <c r="A11" s="239"/>
      <c r="B11" s="240"/>
      <c r="C11" s="88" t="str">
        <f>IF(A10&gt;0,VLOOKUP(A10,seznam!$A$2:$C$129,2),"------")</f>
        <v>Šlampová Lucie</v>
      </c>
      <c r="D11" s="74"/>
      <c r="E11" s="74"/>
      <c r="F11" s="77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(2;3;6;;)</v>
      </c>
      <c r="G11" s="77"/>
    </row>
    <row r="12" spans="1:8" ht="12" customHeight="1" x14ac:dyDescent="0.2">
      <c r="A12" s="238">
        <v>12</v>
      </c>
      <c r="B12" s="240">
        <v>6</v>
      </c>
      <c r="C12" s="75" t="str">
        <f>IF(A12&gt;0,VLOOKUP(A12,seznam!$A$2:$C$129,3),"------")</f>
        <v>Jiskra Strážnice</v>
      </c>
      <c r="D12" s="76" t="str">
        <f>IF('zap_pav A'!J4&gt;'zap_pav A'!L4,'zap_pav A'!B4,IF('zap_pav A'!J4&lt;'zap_pav A'!L4,'zap_pav A'!D4," "))</f>
        <v>Šlampová Lucie</v>
      </c>
      <c r="E12" s="74"/>
      <c r="F12" s="77"/>
      <c r="G12" s="77"/>
    </row>
    <row r="13" spans="1:8" ht="12" customHeight="1" x14ac:dyDescent="0.2">
      <c r="A13" s="239"/>
      <c r="B13" s="240"/>
      <c r="C13" s="89" t="str">
        <f>IF(A12&gt;0,VLOOKUP(A12,seznam!$A$2:$C$129,2),"------")</f>
        <v>Tomeček Richard</v>
      </c>
      <c r="D13" s="74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(9;7;9;;)</v>
      </c>
      <c r="E13" s="77"/>
      <c r="F13" s="77"/>
      <c r="G13" s="77"/>
    </row>
    <row r="14" spans="1:8" ht="12" customHeight="1" x14ac:dyDescent="0.2">
      <c r="A14" s="238">
        <v>63</v>
      </c>
      <c r="B14" s="240">
        <v>7</v>
      </c>
      <c r="C14" s="73" t="str">
        <f>IF(A14&gt;0,VLOOKUP(A14,seznam!$A$2:$C$129,3),"------")</f>
        <v>-</v>
      </c>
      <c r="D14" s="74"/>
      <c r="E14" s="78" t="str">
        <f>IF('zap_pav A'!W3&gt;'zap_pav A'!Y3,'zap_pav A'!O3,IF('zap_pav A'!W3&lt;'zap_pav A'!Y3,'zap_pav A'!Q3," "))</f>
        <v>Šlampová Lucie</v>
      </c>
      <c r="F14" s="77"/>
      <c r="G14" s="77"/>
    </row>
    <row r="15" spans="1:8" ht="12" customHeight="1" x14ac:dyDescent="0.2">
      <c r="A15" s="239"/>
      <c r="B15" s="240"/>
      <c r="C15" s="88" t="str">
        <f>IF(A14&gt;0,VLOOKUP(A14,seznam!$A$2:$C$129,2),"------")</f>
        <v>bye</v>
      </c>
      <c r="D15" s="74"/>
      <c r="E15" s="77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(4;-5;-7;9;8)</v>
      </c>
      <c r="F15" s="74"/>
      <c r="G15" s="77"/>
    </row>
    <row r="16" spans="1:8" ht="12" customHeight="1" x14ac:dyDescent="0.2">
      <c r="A16" s="238">
        <v>3</v>
      </c>
      <c r="B16" s="240">
        <v>8</v>
      </c>
      <c r="C16" s="75" t="str">
        <f>IF(A16&gt;0,VLOOKUP(A16,seznam!$A$2:$C$129,3),"------")</f>
        <v>SKST Hodonín</v>
      </c>
      <c r="D16" s="76" t="str">
        <f>IF('zap_pav A'!J5&gt;'zap_pav A'!L5,'zap_pav A'!B5,IF('zap_pav A'!J5&lt;'zap_pav A'!L5,'zap_pav A'!D5," "))</f>
        <v>Kmenta Josef</v>
      </c>
      <c r="E16" s="77"/>
      <c r="F16" s="74"/>
      <c r="G16" s="77"/>
    </row>
    <row r="17" spans="1:7" ht="12" customHeight="1" x14ac:dyDescent="0.2">
      <c r="A17" s="239"/>
      <c r="B17" s="240"/>
      <c r="C17" s="89" t="str">
        <f>IF(A16&gt;0,VLOOKUP(A16,seznam!$A$2:$C$129,2),"------")</f>
        <v>Kmenta Josef</v>
      </c>
      <c r="D17" s="74"/>
      <c r="E17" s="74"/>
      <c r="F17" s="74"/>
      <c r="G17" s="77"/>
    </row>
    <row r="18" spans="1:7" ht="12" customHeight="1" x14ac:dyDescent="0.2">
      <c r="A18" s="238">
        <v>4</v>
      </c>
      <c r="B18" s="240">
        <v>9</v>
      </c>
      <c r="C18" s="73" t="str">
        <f>IF(A18&gt;0,VLOOKUP(A18,seznam!$A$2:$C$129,3),"------")</f>
        <v>Sokol Vracov</v>
      </c>
      <c r="D18" s="74"/>
      <c r="E18" s="74"/>
      <c r="F18" s="74"/>
      <c r="G18" s="78" t="str">
        <f>IF('zap_pav A'!W10&gt;'zap_pav A'!Y10,'zap_pav A'!O10,IF('zap_pav A'!W10&lt;'zap_pav A'!Y10,'zap_pav A'!Q10," "))</f>
        <v>Voráč Pavel</v>
      </c>
    </row>
    <row r="19" spans="1:7" ht="12" customHeight="1" x14ac:dyDescent="0.2">
      <c r="A19" s="239"/>
      <c r="B19" s="240"/>
      <c r="C19" s="88" t="str">
        <f>IF(A18&gt;0,VLOOKUP(A18,seznam!$A$2:$C$129,2),"------")</f>
        <v>Mikulčík Adam</v>
      </c>
      <c r="D19" s="74"/>
      <c r="E19" s="74"/>
      <c r="F19" s="80"/>
      <c r="G19" s="77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(-7;8;4;3;)</v>
      </c>
    </row>
    <row r="20" spans="1:7" ht="12" customHeight="1" x14ac:dyDescent="0.2">
      <c r="A20" s="238">
        <v>63</v>
      </c>
      <c r="B20" s="240">
        <v>10</v>
      </c>
      <c r="C20" s="75" t="str">
        <f>IF(A20&gt;0,VLOOKUP(A20,seznam!$A$2:$C$129,3),"------")</f>
        <v>-</v>
      </c>
      <c r="D20" s="76" t="str">
        <f>IF('zap_pav A'!J6&gt;'zap_pav A'!L6,'zap_pav A'!B6,IF('zap_pav A'!J6&lt;'zap_pav A'!L6,'zap_pav A'!D6," "))</f>
        <v>Mikulčík Adam</v>
      </c>
      <c r="E20" s="74"/>
      <c r="F20" s="80"/>
      <c r="G20"/>
    </row>
    <row r="21" spans="1:7" ht="12" customHeight="1" x14ac:dyDescent="0.2">
      <c r="A21" s="239"/>
      <c r="B21" s="240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">
      <c r="A22" s="238">
        <v>9</v>
      </c>
      <c r="B22" s="240">
        <v>11</v>
      </c>
      <c r="C22" s="73" t="str">
        <f>IF(A22&gt;0,VLOOKUP(A22,seznam!$A$2:$C$129,3),"------")</f>
        <v>KST FOSFA LVA</v>
      </c>
      <c r="D22" s="74"/>
      <c r="E22" s="78" t="str">
        <f>IF('zap_pav A'!W4&gt;'zap_pav A'!Y4,'zap_pav A'!O4,IF('zap_pav A'!W4&lt;'zap_pav A'!Y4,'zap_pav A'!Q4," "))</f>
        <v>Mikulčík Adam</v>
      </c>
      <c r="F22" s="80"/>
      <c r="G22"/>
    </row>
    <row r="23" spans="1:7" ht="12" customHeight="1" x14ac:dyDescent="0.2">
      <c r="A23" s="239"/>
      <c r="B23" s="240"/>
      <c r="C23" s="88" t="str">
        <f>IF(A22&gt;0,VLOOKUP(A22,seznam!$A$2:$C$129,2),"------")</f>
        <v>Šimon Samuel</v>
      </c>
      <c r="D23" s="74"/>
      <c r="E23" s="77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(-7;-9;8;8;4)</v>
      </c>
      <c r="F23" s="79"/>
      <c r="G23"/>
    </row>
    <row r="24" spans="1:7" ht="12" customHeight="1" x14ac:dyDescent="0.2">
      <c r="A24" s="238">
        <v>6</v>
      </c>
      <c r="B24" s="240">
        <v>12</v>
      </c>
      <c r="C24" s="75" t="str">
        <f>IF(A24&gt;0,VLOOKUP(A24,seznam!$A$2:$C$129,3),"------")</f>
        <v>Jiskra Strážnice</v>
      </c>
      <c r="D24" s="76" t="str">
        <f>IF('zap_pav A'!J7&gt;'zap_pav A'!L7,'zap_pav A'!B7,IF('zap_pav A'!J7&lt;'zap_pav A'!L7,'zap_pav A'!D7," "))</f>
        <v>Peťura Patrik</v>
      </c>
      <c r="E24" s="77"/>
      <c r="F24" s="79"/>
      <c r="G24"/>
    </row>
    <row r="25" spans="1:7" ht="12" customHeight="1" x14ac:dyDescent="0.2">
      <c r="A25" s="239"/>
      <c r="B25" s="240"/>
      <c r="C25" s="89" t="str">
        <f>IF(A24&gt;0,VLOOKUP(A24,seznam!$A$2:$C$129,2),"------")</f>
        <v>Peťura Patrik</v>
      </c>
      <c r="D25" s="74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(7;6;13;;)</v>
      </c>
      <c r="E25" s="74"/>
      <c r="F25" s="79"/>
      <c r="G25"/>
    </row>
    <row r="26" spans="1:7" ht="12" customHeight="1" x14ac:dyDescent="0.2">
      <c r="A26" s="238">
        <v>16</v>
      </c>
      <c r="B26" s="240">
        <v>13</v>
      </c>
      <c r="C26" s="73" t="str">
        <f>IF(A26&gt;0,VLOOKUP(A26,seznam!$A$2:$C$129,3),"------")</f>
        <v>MK Řeznovice</v>
      </c>
      <c r="D26" s="74"/>
      <c r="E26" s="74"/>
      <c r="F26" s="160" t="str">
        <f>IF('zap_pav A'!W8&gt;'zap_pav A'!Y8,'zap_pav A'!O8,IF('zap_pav A'!W8&lt;'zap_pav A'!Y8,'zap_pav A'!Q8," "))</f>
        <v>Kotásková Julie</v>
      </c>
      <c r="G26"/>
    </row>
    <row r="27" spans="1:7" ht="12" customHeight="1" x14ac:dyDescent="0.2">
      <c r="A27" s="239"/>
      <c r="B27" s="240"/>
      <c r="C27" s="88" t="str">
        <f>IF(A26&gt;0,VLOOKUP(A26,seznam!$A$2:$C$129,2),"------")</f>
        <v>Pantlík Daniel</v>
      </c>
      <c r="D27" s="74"/>
      <c r="E27" s="74"/>
      <c r="F27" s="77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(8;4;8;;)</v>
      </c>
      <c r="G27"/>
    </row>
    <row r="28" spans="1:7" ht="12" customHeight="1" x14ac:dyDescent="0.2">
      <c r="A28" s="238">
        <v>13</v>
      </c>
      <c r="B28" s="240">
        <v>14</v>
      </c>
      <c r="C28" s="75" t="str">
        <f>IF(A28&gt;0,VLOOKUP(A28,seznam!$A$2:$C$129,3),"------")</f>
        <v>KST Blansko</v>
      </c>
      <c r="D28" s="76" t="str">
        <f>IF('zap_pav A'!J8&gt;'zap_pav A'!L8,'zap_pav A'!B8,IF('zap_pav A'!J8&lt;'zap_pav A'!L8,'zap_pav A'!D8," "))</f>
        <v>Pilitowská Ela</v>
      </c>
      <c r="E28" s="74"/>
      <c r="F28" s="77"/>
      <c r="G28"/>
    </row>
    <row r="29" spans="1:7" ht="12" customHeight="1" x14ac:dyDescent="0.2">
      <c r="A29" s="239"/>
      <c r="B29" s="240"/>
      <c r="C29" s="89" t="str">
        <f>IF(A28&gt;0,VLOOKUP(A28,seznam!$A$2:$C$129,2),"------")</f>
        <v>Pilitowská Ela</v>
      </c>
      <c r="D29" s="74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(8;7;9;;)</v>
      </c>
      <c r="E29" s="77"/>
      <c r="F29" s="77"/>
      <c r="G29"/>
    </row>
    <row r="30" spans="1:7" ht="12" customHeight="1" x14ac:dyDescent="0.2">
      <c r="A30" s="238">
        <v>63</v>
      </c>
      <c r="B30" s="240">
        <v>15</v>
      </c>
      <c r="C30" s="73" t="str">
        <f>IF(A30&gt;0,VLOOKUP(A30,seznam!$A$2:$C$129,3),"------")</f>
        <v>-</v>
      </c>
      <c r="D30" s="74"/>
      <c r="E30" s="78" t="str">
        <f>IF('zap_pav A'!W5&gt;'zap_pav A'!Y5,'zap_pav A'!O5,IF('zap_pav A'!W5&lt;'zap_pav A'!Y5,'zap_pav A'!Q5," "))</f>
        <v>Kotásková Julie</v>
      </c>
      <c r="F30" s="77"/>
      <c r="G30"/>
    </row>
    <row r="31" spans="1:7" ht="12" customHeight="1" x14ac:dyDescent="0.2">
      <c r="A31" s="239"/>
      <c r="B31" s="240"/>
      <c r="C31" s="88" t="str">
        <f>IF(A30&gt;0,VLOOKUP(A30,seznam!$A$2:$C$129,2),"------")</f>
        <v>bye</v>
      </c>
      <c r="D31" s="74"/>
      <c r="E31" s="77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(6;9;7;;)</v>
      </c>
      <c r="F31" s="74"/>
      <c r="G31"/>
    </row>
    <row r="32" spans="1:7" ht="12" customHeight="1" x14ac:dyDescent="0.2">
      <c r="A32" s="238">
        <v>2</v>
      </c>
      <c r="B32" s="240">
        <v>16</v>
      </c>
      <c r="C32" s="75" t="str">
        <f>IF(A32&gt;0,VLOOKUP(A32,seznam!$A$2:$C$129,3),"------")</f>
        <v>TJ Mikulčice</v>
      </c>
      <c r="D32" s="76" t="str">
        <f>IF('zap_pav A'!J9&gt;'zap_pav A'!L9,'zap_pav A'!B9,IF('zap_pav A'!J9&lt;'zap_pav A'!L9,'zap_pav A'!D9," "))</f>
        <v>Kotásková Julie</v>
      </c>
      <c r="E32" s="77"/>
      <c r="F32" s="74"/>
      <c r="G32"/>
    </row>
    <row r="33" spans="1:7" ht="12" customHeight="1" x14ac:dyDescent="0.2">
      <c r="A33" s="239"/>
      <c r="B33" s="240"/>
      <c r="C33" s="89" t="str">
        <f>IF(A32&gt;0,VLOOKUP(A32,seznam!$A$2:$C$129,2),"------")</f>
        <v>Kotásková Julie</v>
      </c>
      <c r="D33" s="74"/>
      <c r="E33" s="74"/>
      <c r="F33" s="74"/>
      <c r="G33"/>
    </row>
  </sheetData>
  <mergeCells count="34">
    <mergeCell ref="B1:G1"/>
    <mergeCell ref="A2:A3"/>
    <mergeCell ref="B2:B3"/>
    <mergeCell ref="F2:G3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E31" sqref="E31"/>
    </sheetView>
  </sheetViews>
  <sheetFormatPr defaultColWidth="9.140625"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62"/>
      <c r="B1" s="241" t="s">
        <v>135</v>
      </c>
      <c r="C1" s="241"/>
      <c r="D1" s="241"/>
      <c r="E1" s="241"/>
      <c r="F1" s="241"/>
      <c r="G1" s="241"/>
    </row>
    <row r="2" spans="1:8" ht="12" customHeight="1" x14ac:dyDescent="0.2">
      <c r="A2" s="238">
        <v>7</v>
      </c>
      <c r="B2" s="242">
        <v>1</v>
      </c>
      <c r="C2" s="73" t="str">
        <f>IF(A2&gt;0,VLOOKUP(A2,seznam!$A$2:$C$129,3),"------")</f>
        <v>STK Zbraslavec</v>
      </c>
      <c r="D2" s="74"/>
      <c r="E2" s="158" t="s">
        <v>167</v>
      </c>
      <c r="F2" s="243"/>
      <c r="G2" s="244"/>
    </row>
    <row r="3" spans="1:8" ht="12" customHeight="1" x14ac:dyDescent="0.2">
      <c r="A3" s="239"/>
      <c r="B3" s="217"/>
      <c r="C3" s="88" t="str">
        <f>IF(A2&gt;0,VLOOKUP(A2,seznam!$A$2:$C$129,2),"------")</f>
        <v>Křepelová Kamila</v>
      </c>
      <c r="D3" s="74"/>
      <c r="E3" s="74"/>
      <c r="F3" s="244"/>
      <c r="G3" s="244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wo </v>
      </c>
    </row>
    <row r="4" spans="1:8" ht="12" customHeight="1" x14ac:dyDescent="0.2">
      <c r="A4" s="238">
        <v>63</v>
      </c>
      <c r="B4" s="240">
        <v>2</v>
      </c>
      <c r="C4" s="75" t="str">
        <f>IF(A4&gt;0,VLOOKUP(A4,seznam!$A$2:$C$129,3),"------")</f>
        <v>-</v>
      </c>
      <c r="D4" s="76" t="str">
        <f>IF('zap_útěcha A'!J2&gt;'zap_útěcha A'!L2,'zap_útěcha A'!B2,IF('zap_útěcha A'!J2&lt;'zap_útěcha A'!L2,'zap_útěcha A'!D2," "))</f>
        <v>Křepelová Kamila</v>
      </c>
      <c r="E4" s="74"/>
      <c r="F4" s="74"/>
      <c r="G4" s="74"/>
    </row>
    <row r="5" spans="1:8" ht="12" customHeight="1" x14ac:dyDescent="0.2">
      <c r="A5" s="239"/>
      <c r="B5" s="240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">
      <c r="A6" s="238">
        <v>23</v>
      </c>
      <c r="B6" s="240">
        <v>3</v>
      </c>
      <c r="C6" s="73" t="str">
        <f>IF(A6&gt;0,VLOOKUP(A6,seznam!$A$2:$C$129,3),"------")</f>
        <v>Sokol Vracov</v>
      </c>
      <c r="D6" s="74"/>
      <c r="E6" s="78" t="str">
        <f>IF('zap_útěcha A'!W2&gt;'zap_útěcha A'!Y2,'zap_útěcha A'!O2,IF('zap_útěcha A'!W2&lt;'zap_útěcha A'!Y2,'zap_útěcha A'!Q2," "))</f>
        <v>Křepelová Kamila</v>
      </c>
      <c r="F6" s="74"/>
      <c r="G6" s="74"/>
    </row>
    <row r="7" spans="1:8" ht="12" customHeight="1" x14ac:dyDescent="0.2">
      <c r="A7" s="239"/>
      <c r="B7" s="240"/>
      <c r="C7" s="88" t="str">
        <f>IF(A6&gt;0,VLOOKUP(A6,seznam!$A$2:$C$129,2),"------")</f>
        <v>Mikulčíková Michaela</v>
      </c>
      <c r="D7" s="74"/>
      <c r="E7" s="77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(9;-9;12;7;)</v>
      </c>
      <c r="F7" s="77"/>
      <c r="G7" s="74"/>
    </row>
    <row r="8" spans="1:8" ht="12" customHeight="1" x14ac:dyDescent="0.2">
      <c r="A8" s="238">
        <v>18</v>
      </c>
      <c r="B8" s="240">
        <v>4</v>
      </c>
      <c r="C8" s="75" t="str">
        <f>IF(A8&gt;0,VLOOKUP(A8,seznam!$A$2:$C$129,3),"------")</f>
        <v>Sokol Znojmo-Orel Únanov</v>
      </c>
      <c r="D8" s="76" t="str">
        <f>IF('zap_útěcha A'!J3&gt;'zap_útěcha A'!L3,'zap_útěcha A'!B3,IF('zap_útěcha A'!J3&lt;'zap_útěcha A'!L3,'zap_útěcha A'!D3," "))</f>
        <v>Marek František</v>
      </c>
      <c r="E8" s="77"/>
      <c r="F8" s="77"/>
      <c r="G8" s="74"/>
    </row>
    <row r="9" spans="1:8" ht="12" customHeight="1" x14ac:dyDescent="0.2">
      <c r="A9" s="239"/>
      <c r="B9" s="240"/>
      <c r="C9" s="89" t="str">
        <f>IF(A8&gt;0,VLOOKUP(A8,seznam!$A$2:$C$129,2),"------")</f>
        <v>Marek František</v>
      </c>
      <c r="D9" s="74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(4;4;2;;)</v>
      </c>
      <c r="E9" s="74"/>
      <c r="F9" s="77"/>
      <c r="G9" s="74"/>
    </row>
    <row r="10" spans="1:8" ht="12" customHeight="1" x14ac:dyDescent="0.2">
      <c r="A10" s="238">
        <v>20</v>
      </c>
      <c r="B10" s="240">
        <v>5</v>
      </c>
      <c r="C10" s="73" t="str">
        <f>IF(A10&gt;0,VLOOKUP(A10,seznam!$A$2:$C$129,3),"------")</f>
        <v>KST FOSFA LVA</v>
      </c>
      <c r="D10" s="74"/>
      <c r="E10" s="74"/>
      <c r="F10" s="78" t="str">
        <f>IF('zap_útěcha A'!W7&gt;'zap_útěcha A'!Y7,'zap_útěcha A'!O7,IF('zap_útěcha A'!W7&lt;'zap_útěcha A'!Y7,'zap_útěcha A'!Q7," "))</f>
        <v>Klašková Alžběta</v>
      </c>
      <c r="G10" s="74"/>
    </row>
    <row r="11" spans="1:8" ht="12" customHeight="1" x14ac:dyDescent="0.2">
      <c r="A11" s="239"/>
      <c r="B11" s="240"/>
      <c r="C11" s="88" t="str">
        <f>IF(A10&gt;0,VLOOKUP(A10,seznam!$A$2:$C$129,2),"------")</f>
        <v>Vranka Zachariáš</v>
      </c>
      <c r="D11" s="74"/>
      <c r="E11" s="74"/>
      <c r="F11" s="77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3:2   (10;-8;-10;5;6)</v>
      </c>
      <c r="G11" s="77"/>
    </row>
    <row r="12" spans="1:8" ht="12" customHeight="1" x14ac:dyDescent="0.2">
      <c r="A12" s="238">
        <v>21</v>
      </c>
      <c r="B12" s="240">
        <v>6</v>
      </c>
      <c r="C12" s="75" t="str">
        <f>IF(A12&gt;0,VLOOKUP(A12,seznam!$A$2:$C$129,3),"------")</f>
        <v>KST Blansko</v>
      </c>
      <c r="D12" s="76" t="str">
        <f>IF('zap_útěcha A'!J4&gt;'zap_útěcha A'!L4,'zap_útěcha A'!B4,IF('zap_útěcha A'!J4&lt;'zap_útěcha A'!L4,'zap_útěcha A'!D4," "))</f>
        <v>Vranka Zachariáš</v>
      </c>
      <c r="E12" s="74"/>
      <c r="F12" s="77"/>
      <c r="G12" s="77"/>
    </row>
    <row r="13" spans="1:8" ht="12" customHeight="1" x14ac:dyDescent="0.2">
      <c r="A13" s="239"/>
      <c r="B13" s="240"/>
      <c r="C13" s="89" t="str">
        <f>IF(A12&gt;0,VLOOKUP(A12,seznam!$A$2:$C$129,2),"------")</f>
        <v>Zouharová Beáta</v>
      </c>
      <c r="D13" s="74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(6;8;8;;)</v>
      </c>
      <c r="E13" s="77"/>
      <c r="F13" s="77"/>
      <c r="G13" s="77"/>
    </row>
    <row r="14" spans="1:8" ht="12" customHeight="1" x14ac:dyDescent="0.2">
      <c r="A14" s="238">
        <v>63</v>
      </c>
      <c r="B14" s="240">
        <v>7</v>
      </c>
      <c r="C14" s="73" t="str">
        <f>IF(A14&gt;0,VLOOKUP(A14,seznam!$A$2:$C$129,3),"------")</f>
        <v>-</v>
      </c>
      <c r="D14" s="74"/>
      <c r="E14" s="78" t="str">
        <f>IF('zap_útěcha A'!W3&gt;'zap_útěcha A'!Y3,'zap_útěcha A'!O3,IF('zap_útěcha A'!W3&lt;'zap_útěcha A'!Y3,'zap_útěcha A'!Q3," "))</f>
        <v>Klašková Alžběta</v>
      </c>
      <c r="F14" s="77"/>
      <c r="G14" s="77"/>
    </row>
    <row r="15" spans="1:8" ht="12" customHeight="1" x14ac:dyDescent="0.2">
      <c r="A15" s="239"/>
      <c r="B15" s="240"/>
      <c r="C15" s="88" t="str">
        <f>IF(A14&gt;0,VLOOKUP(A14,seznam!$A$2:$C$129,2),"------")</f>
        <v>bye</v>
      </c>
      <c r="D15" s="74"/>
      <c r="E15" s="77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(3;4;7;;)</v>
      </c>
      <c r="F15" s="74"/>
      <c r="G15" s="77"/>
    </row>
    <row r="16" spans="1:8" ht="12" customHeight="1" x14ac:dyDescent="0.2">
      <c r="A16" s="238">
        <v>14</v>
      </c>
      <c r="B16" s="240">
        <v>8</v>
      </c>
      <c r="C16" s="75" t="str">
        <f>IF(A16&gt;0,VLOOKUP(A16,seznam!$A$2:$C$129,3),"------")</f>
        <v>KST FOSFA LVA</v>
      </c>
      <c r="D16" s="76" t="str">
        <f>IF('zap_útěcha A'!J5&gt;'zap_útěcha A'!L5,'zap_útěcha A'!B5,IF('zap_útěcha A'!J5&lt;'zap_útěcha A'!L5,'zap_útěcha A'!D5," "))</f>
        <v>Klašková Alžběta</v>
      </c>
      <c r="E16" s="77"/>
      <c r="F16" s="74"/>
      <c r="G16" s="77"/>
    </row>
    <row r="17" spans="1:7" ht="12" customHeight="1" x14ac:dyDescent="0.2">
      <c r="A17" s="239"/>
      <c r="B17" s="240"/>
      <c r="C17" s="89" t="str">
        <f>IF(A16&gt;0,VLOOKUP(A16,seznam!$A$2:$C$129,2),"------")</f>
        <v>Klašková Alžběta</v>
      </c>
      <c r="D17" s="74"/>
      <c r="E17" s="74"/>
      <c r="F17" s="74"/>
      <c r="G17" s="77"/>
    </row>
    <row r="18" spans="1:7" ht="12" customHeight="1" x14ac:dyDescent="0.2">
      <c r="A18" s="238">
        <v>11</v>
      </c>
      <c r="B18" s="240">
        <v>9</v>
      </c>
      <c r="C18" s="73" t="str">
        <f>IF(A18&gt;0,VLOOKUP(A18,seznam!$A$2:$C$129,3),"------")</f>
        <v>Jiskra Strážnice</v>
      </c>
      <c r="D18" s="74"/>
      <c r="E18" s="74"/>
      <c r="F18" s="74"/>
      <c r="G18" s="78" t="str">
        <f>IF('zap_útěcha A'!W10&gt;'zap_útěcha A'!Y10,'zap_útěcha A'!O10,IF('zap_útěcha A'!W10&lt;'zap_útěcha A'!Y10,'zap_útěcha A'!Q10," "))</f>
        <v>Klašková Alžběta</v>
      </c>
    </row>
    <row r="19" spans="1:7" ht="12" customHeight="1" x14ac:dyDescent="0.2">
      <c r="A19" s="239"/>
      <c r="B19" s="240"/>
      <c r="C19" s="88" t="str">
        <f>IF(A18&gt;0,VLOOKUP(A18,seznam!$A$2:$C$129,2),"------")</f>
        <v>Svobodová Kristýna</v>
      </c>
      <c r="D19" s="74"/>
      <c r="E19" s="74"/>
      <c r="F19" s="80"/>
      <c r="G19" s="77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(-9;10;1;4;)</v>
      </c>
    </row>
    <row r="20" spans="1:7" ht="12" customHeight="1" x14ac:dyDescent="0.2">
      <c r="A20" s="238">
        <v>63</v>
      </c>
      <c r="B20" s="240">
        <v>10</v>
      </c>
      <c r="C20" s="75" t="str">
        <f>IF(A20&gt;0,VLOOKUP(A20,seznam!$A$2:$C$129,3),"------")</f>
        <v>-</v>
      </c>
      <c r="D20" s="76" t="str">
        <f>IF('zap_útěcha A'!J6&gt;'zap_útěcha A'!L6,'zap_útěcha A'!B6,IF('zap_útěcha A'!J6&lt;'zap_útěcha A'!L6,'zap_útěcha A'!D6," "))</f>
        <v>Svobodová Kristýna</v>
      </c>
      <c r="E20" s="74"/>
      <c r="F20" s="80"/>
      <c r="G20"/>
    </row>
    <row r="21" spans="1:7" ht="12" customHeight="1" x14ac:dyDescent="0.2">
      <c r="A21" s="239"/>
      <c r="B21" s="240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">
      <c r="A22" s="238">
        <v>24</v>
      </c>
      <c r="B22" s="240">
        <v>11</v>
      </c>
      <c r="C22" s="73" t="str">
        <f>IF(A22&gt;0,VLOOKUP(A22,seznam!$A$2:$C$129,3),"------")</f>
        <v>KST FOSFA LVA</v>
      </c>
      <c r="D22" s="74"/>
      <c r="E22" s="78" t="str">
        <f>IF('zap_útěcha A'!W4&gt;'zap_útěcha A'!Y4,'zap_útěcha A'!O4,IF('zap_útěcha A'!W4&lt;'zap_útěcha A'!Y4,'zap_útěcha A'!Q4," "))</f>
        <v>Svobodová Kristýna</v>
      </c>
      <c r="F22" s="80"/>
      <c r="G22"/>
    </row>
    <row r="23" spans="1:7" ht="12" customHeight="1" x14ac:dyDescent="0.2">
      <c r="A23" s="239"/>
      <c r="B23" s="240"/>
      <c r="C23" s="88" t="str">
        <f>IF(A22&gt;0,VLOOKUP(A22,seznam!$A$2:$C$129,2),"------")</f>
        <v>Stavinohová Tereza</v>
      </c>
      <c r="D23" s="74"/>
      <c r="E23" s="77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(10;3;6;;)</v>
      </c>
      <c r="F23" s="79"/>
      <c r="G23"/>
    </row>
    <row r="24" spans="1:7" ht="12" customHeight="1" x14ac:dyDescent="0.2">
      <c r="A24" s="238">
        <v>17</v>
      </c>
      <c r="B24" s="240">
        <v>12</v>
      </c>
      <c r="C24" s="75" t="str">
        <f>IF(A24&gt;0,VLOOKUP(A24,seznam!$A$2:$C$129,3),"------")</f>
        <v>Prace</v>
      </c>
      <c r="D24" s="76" t="str">
        <f>IF('zap_útěcha A'!J7&gt;'zap_útěcha A'!L7,'zap_útěcha A'!B7,IF('zap_útěcha A'!J7&lt;'zap_útěcha A'!L7,'zap_útěcha A'!D7," "))</f>
        <v>Kuklínková Timea</v>
      </c>
      <c r="E24" s="77"/>
      <c r="F24" s="79"/>
      <c r="G24"/>
    </row>
    <row r="25" spans="1:7" ht="12" customHeight="1" x14ac:dyDescent="0.2">
      <c r="A25" s="239"/>
      <c r="B25" s="240"/>
      <c r="C25" s="89" t="str">
        <f>IF(A24&gt;0,VLOOKUP(A24,seznam!$A$2:$C$129,2),"------")</f>
        <v>Kuklínková Timea</v>
      </c>
      <c r="D25" s="74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(9;5;7;;)</v>
      </c>
      <c r="E25" s="74"/>
      <c r="F25" s="79"/>
      <c r="G25"/>
    </row>
    <row r="26" spans="1:7" ht="12" customHeight="1" x14ac:dyDescent="0.2">
      <c r="A26" s="238">
        <v>22</v>
      </c>
      <c r="B26" s="240">
        <v>13</v>
      </c>
      <c r="C26" s="73" t="str">
        <f>IF(A26&gt;0,VLOOKUP(A26,seznam!$A$2:$C$129,3),"------")</f>
        <v>Sokol Vracov</v>
      </c>
      <c r="D26" s="74"/>
      <c r="E26" s="74"/>
      <c r="F26" s="160" t="str">
        <f>IF('zap_útěcha A'!W8&gt;'zap_útěcha A'!Y8,'zap_útěcha A'!O8,IF('zap_útěcha A'!W8&lt;'zap_útěcha A'!Y8,'zap_útěcha A'!Q8," "))</f>
        <v>Svobodová Kristýna</v>
      </c>
      <c r="G26"/>
    </row>
    <row r="27" spans="1:7" ht="12" customHeight="1" x14ac:dyDescent="0.2">
      <c r="A27" s="239"/>
      <c r="B27" s="240"/>
      <c r="C27" s="88" t="str">
        <f>IF(A26&gt;0,VLOOKUP(A26,seznam!$A$2:$C$129,2),"------")</f>
        <v>Novák Šimon</v>
      </c>
      <c r="D27" s="74"/>
      <c r="E27" s="74"/>
      <c r="F27" s="77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(11;9;-8;-5;7)</v>
      </c>
      <c r="G27"/>
    </row>
    <row r="28" spans="1:7" ht="12" customHeight="1" x14ac:dyDescent="0.2">
      <c r="A28" s="238">
        <v>19</v>
      </c>
      <c r="B28" s="240">
        <v>14</v>
      </c>
      <c r="C28" s="75" t="str">
        <f>IF(A28&gt;0,VLOOKUP(A28,seznam!$A$2:$C$129,3),"------")</f>
        <v>SK Březí</v>
      </c>
      <c r="D28" s="76" t="str">
        <f>IF('zap_útěcha A'!J8&gt;'zap_útěcha A'!L8,'zap_útěcha A'!B8,IF('zap_útěcha A'!J8&lt;'zap_útěcha A'!L8,'zap_útěcha A'!D8," "))</f>
        <v>Novák Šimon</v>
      </c>
      <c r="E28" s="74"/>
      <c r="F28" s="77"/>
      <c r="G28"/>
    </row>
    <row r="29" spans="1:7" ht="12" customHeight="1" x14ac:dyDescent="0.2">
      <c r="A29" s="239"/>
      <c r="B29" s="240"/>
      <c r="C29" s="89" t="str">
        <f>IF(A28&gt;0,VLOOKUP(A28,seznam!$A$2:$C$129,2),"------")</f>
        <v>Haumerová Sofie</v>
      </c>
      <c r="D29" s="74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(8;-1;10;-9;10)</v>
      </c>
      <c r="E29" s="77"/>
      <c r="F29" s="77"/>
      <c r="G29"/>
    </row>
    <row r="30" spans="1:7" ht="12" customHeight="1" x14ac:dyDescent="0.2">
      <c r="A30" s="238">
        <v>63</v>
      </c>
      <c r="B30" s="240">
        <v>15</v>
      </c>
      <c r="C30" s="73" t="str">
        <f>IF(A30&gt;0,VLOOKUP(A30,seznam!$A$2:$C$129,3),"------")</f>
        <v>-</v>
      </c>
      <c r="D30" s="74"/>
      <c r="E30" s="78" t="str">
        <f>IF('zap_útěcha A'!W5&gt;'zap_útěcha A'!Y5,'zap_útěcha A'!O5,IF('zap_útěcha A'!W5&lt;'zap_útěcha A'!Y5,'zap_útěcha A'!Q5," "))</f>
        <v>Sýkora Šebestián</v>
      </c>
      <c r="F30" s="77"/>
      <c r="G30"/>
    </row>
    <row r="31" spans="1:7" ht="12" customHeight="1" x14ac:dyDescent="0.2">
      <c r="A31" s="239"/>
      <c r="B31" s="240"/>
      <c r="C31" s="88" t="str">
        <f>IF(A30&gt;0,VLOOKUP(A30,seznam!$A$2:$C$129,2),"------")</f>
        <v>bye</v>
      </c>
      <c r="D31" s="74"/>
      <c r="E31" s="77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(-10;-17;8;10;7)</v>
      </c>
      <c r="F31" s="74"/>
      <c r="G31"/>
    </row>
    <row r="32" spans="1:7" ht="12" customHeight="1" x14ac:dyDescent="0.2">
      <c r="A32" s="238">
        <v>10</v>
      </c>
      <c r="B32" s="240">
        <v>16</v>
      </c>
      <c r="C32" s="75" t="str">
        <f>IF(A32&gt;0,VLOOKUP(A32,seznam!$A$2:$C$129,3),"------")</f>
        <v>KST FOSFA LVA</v>
      </c>
      <c r="D32" s="76" t="str">
        <f>IF('zap_útěcha A'!J9&gt;'zap_útěcha A'!L9,'zap_útěcha A'!B9,IF('zap_útěcha A'!J9&lt;'zap_útěcha A'!L9,'zap_útěcha A'!D9," "))</f>
        <v>Sýkora Šebestián</v>
      </c>
      <c r="E32" s="77"/>
      <c r="F32" s="74"/>
      <c r="G32"/>
    </row>
    <row r="33" spans="1:7" ht="12" customHeight="1" x14ac:dyDescent="0.2">
      <c r="A33" s="239"/>
      <c r="B33" s="240"/>
      <c r="C33" s="89" t="str">
        <f>IF(A32&gt;0,VLOOKUP(A32,seznam!$A$2:$C$129,2),"------")</f>
        <v>Sýkora Šebestián</v>
      </c>
      <c r="D33" s="74"/>
      <c r="E33" s="74"/>
      <c r="F33" s="74"/>
      <c r="G33"/>
    </row>
  </sheetData>
  <mergeCells count="34">
    <mergeCell ref="B1:G1"/>
    <mergeCell ref="A2:A3"/>
    <mergeCell ref="B2:B3"/>
    <mergeCell ref="F2:G3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6"/>
  <sheetViews>
    <sheetView workbookViewId="0">
      <selection sqref="A1:G33"/>
    </sheetView>
  </sheetViews>
  <sheetFormatPr defaultRowHeight="12.75" x14ac:dyDescent="0.2"/>
  <cols>
    <col min="1" max="2" width="3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3" customHeight="1" x14ac:dyDescent="0.2">
      <c r="A1" s="87"/>
      <c r="B1" s="236" t="str">
        <f>seznam!B1</f>
        <v>BTM U11 Lednice 21.9.2024</v>
      </c>
      <c r="C1" s="241"/>
      <c r="D1" s="241"/>
      <c r="E1" s="241"/>
      <c r="F1" s="241"/>
      <c r="G1" s="241"/>
    </row>
    <row r="2" spans="1:9" ht="12" customHeight="1" x14ac:dyDescent="0.2">
      <c r="A2" s="238">
        <v>36</v>
      </c>
      <c r="B2" s="242">
        <v>1</v>
      </c>
      <c r="C2" s="73" t="str">
        <f>IF(A2&gt;0,VLOOKUP(A2,seznam!$A$4:$C$131,3),"------")</f>
        <v>MS Brno</v>
      </c>
      <c r="D2" s="74"/>
      <c r="E2" s="158" t="s">
        <v>60</v>
      </c>
      <c r="F2" s="74"/>
      <c r="G2" s="74"/>
    </row>
    <row r="3" spans="1:9" ht="12" customHeight="1" x14ac:dyDescent="0.2">
      <c r="A3" s="239"/>
      <c r="B3" s="217"/>
      <c r="C3" s="88" t="str">
        <f>IF(A2&gt;0,VLOOKUP(A2,seznam!$A$4:$C$131,2),"------")</f>
        <v>Pohanka Samuel</v>
      </c>
      <c r="D3" s="74"/>
      <c r="E3" s="74"/>
      <c r="F3" s="74"/>
      <c r="G3" s="74"/>
      <c r="I3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3:1   (-10;7;6;8;)</v>
      </c>
    </row>
    <row r="4" spans="1:9" ht="12" customHeight="1" x14ac:dyDescent="0.2">
      <c r="A4" s="238">
        <v>29</v>
      </c>
      <c r="B4" s="240">
        <v>2</v>
      </c>
      <c r="C4" s="75" t="str">
        <f>IF(A4&gt;0,VLOOKUP(A4,seznam!$A$4:$C$131,3),"------")</f>
        <v>MSK Břeclav</v>
      </c>
      <c r="D4" s="76" t="str">
        <f>IF(zap_playoff!J2&gt;zap_playoff!L2,zap_playoff!B2,IF(zap_playoff!J2&lt;zap_playoff!L2,zap_playoff!D2," "))</f>
        <v>Pohanka Samuel</v>
      </c>
      <c r="E4" s="74"/>
      <c r="F4" s="74"/>
      <c r="G4" s="74"/>
    </row>
    <row r="5" spans="1:9" ht="12" customHeight="1" x14ac:dyDescent="0.2">
      <c r="A5" s="239"/>
      <c r="B5" s="240"/>
      <c r="C5" s="89" t="str">
        <f>IF(A4&gt;0,VLOOKUP(A4,seznam!$A$4:$C$131,2),"------")</f>
        <v>Kovanič Martin</v>
      </c>
      <c r="D5" s="74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3:1   (-10;7;6;8;)</v>
      </c>
      <c r="E5" s="77"/>
      <c r="F5" s="74"/>
      <c r="G5" s="74"/>
    </row>
    <row r="6" spans="1:9" ht="12" customHeight="1" x14ac:dyDescent="0.2">
      <c r="A6" s="238">
        <v>33</v>
      </c>
      <c r="B6" s="240">
        <v>3</v>
      </c>
      <c r="C6" s="73" t="str">
        <f>IF(A6&gt;0,VLOOKUP(A6,seznam!$A$4:$C$131,3),"------")</f>
        <v>SKST Hodonín</v>
      </c>
      <c r="D6" s="74"/>
      <c r="E6" s="78" t="str">
        <f>IF(zap_playoff!W2&gt;zap_playoff!Y2,zap_playoff!O2,IF(zap_playoff!W2&lt;zap_playoff!Y2,zap_playoff!Q2," "))</f>
        <v>Žilková Elen</v>
      </c>
      <c r="F6" s="74"/>
      <c r="G6" s="74"/>
    </row>
    <row r="7" spans="1:9" ht="12" customHeight="1" x14ac:dyDescent="0.2">
      <c r="A7" s="239"/>
      <c r="B7" s="240"/>
      <c r="C7" s="88" t="str">
        <f>IF(A6&gt;0,VLOOKUP(A6,seznam!$A$4:$C$131,2),"------")</f>
        <v>Hasoňová Jana</v>
      </c>
      <c r="D7" s="74"/>
      <c r="E7" s="77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3:0   (8;5;9;;)</v>
      </c>
      <c r="F7" s="77"/>
      <c r="G7" s="74"/>
    </row>
    <row r="8" spans="1:9" ht="12" customHeight="1" x14ac:dyDescent="0.2">
      <c r="A8" s="238">
        <v>40</v>
      </c>
      <c r="B8" s="240">
        <v>4</v>
      </c>
      <c r="C8" s="75" t="str">
        <f>IF(A8&gt;0,VLOOKUP(A8,seznam!$A$4:$C$131,3),"------")</f>
        <v>Prace</v>
      </c>
      <c r="D8" s="76" t="str">
        <f>IF(zap_playoff!J3&gt;zap_playoff!L3,zap_playoff!B3,IF(zap_playoff!J3&lt;zap_playoff!L3,zap_playoff!D3," "))</f>
        <v>Žilková Elen</v>
      </c>
      <c r="E8" s="77"/>
      <c r="F8" s="77"/>
      <c r="G8" s="74"/>
    </row>
    <row r="9" spans="1:9" ht="12" customHeight="1" x14ac:dyDescent="0.2">
      <c r="A9" s="239"/>
      <c r="B9" s="240"/>
      <c r="C9" s="89" t="str">
        <f>IF(A8&gt;0,VLOOKUP(A8,seznam!$A$4:$C$131,2),"------")</f>
        <v>Žilková Elen</v>
      </c>
      <c r="D9" s="74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3:2   (-5;-11;9;8;3)</v>
      </c>
      <c r="E9" s="74"/>
      <c r="F9" s="77"/>
      <c r="G9" s="74"/>
    </row>
    <row r="10" spans="1:9" ht="12" customHeight="1" x14ac:dyDescent="0.2">
      <c r="A10" s="238">
        <v>38</v>
      </c>
      <c r="B10" s="240">
        <v>5</v>
      </c>
      <c r="C10" s="73" t="str">
        <f>IF(A10&gt;0,VLOOKUP(A10,seznam!$A$4:$C$131,3),"------")</f>
        <v>MS Brno</v>
      </c>
      <c r="D10" s="74"/>
      <c r="E10" s="74"/>
      <c r="F10" s="78" t="str">
        <f>IF(zap_playoff!W11&gt;zap_playoff!Y11,zap_playoff!O11,IF(zap_playoff!W11&lt;zap_playoff!Y11,zap_playoff!Q11," "))</f>
        <v>Solfronková Ema</v>
      </c>
      <c r="G10" s="74"/>
    </row>
    <row r="11" spans="1:9" ht="12" customHeight="1" x14ac:dyDescent="0.2">
      <c r="A11" s="239"/>
      <c r="B11" s="240"/>
      <c r="C11" s="88" t="str">
        <f>IF(A10&gt;0,VLOOKUP(A10,seznam!$A$4:$C$131,2),"------")</f>
        <v>Solfronková Ema</v>
      </c>
      <c r="D11" s="74"/>
      <c r="E11" s="74"/>
      <c r="F11" s="77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3:1   (4;-8;6;4;)</v>
      </c>
      <c r="G11" s="74"/>
    </row>
    <row r="12" spans="1:9" ht="12" customHeight="1" x14ac:dyDescent="0.2">
      <c r="A12" s="238">
        <v>26</v>
      </c>
      <c r="B12" s="240">
        <v>6</v>
      </c>
      <c r="C12" s="75" t="str">
        <f>IF(A12&gt;0,VLOOKUP(A12,seznam!$A$4:$C$131,3),"------")</f>
        <v>MSK Břeclav</v>
      </c>
      <c r="D12" s="76" t="str">
        <f>IF(zap_playoff!J4&gt;zap_playoff!L4,zap_playoff!B4,IF(zap_playoff!J4&lt;zap_playoff!L4,zap_playoff!D4," "))</f>
        <v>Solfronková Ema</v>
      </c>
      <c r="E12" s="74"/>
      <c r="F12" s="77"/>
      <c r="G12" s="74"/>
    </row>
    <row r="13" spans="1:9" ht="12" customHeight="1" x14ac:dyDescent="0.2">
      <c r="A13" s="239"/>
      <c r="B13" s="240"/>
      <c r="C13" s="89" t="str">
        <f>IF(A12&gt;0,VLOOKUP(A12,seznam!$A$4:$C$131,2),"------")</f>
        <v>Juráček Michal</v>
      </c>
      <c r="D13" s="74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(3;4;9;;)</v>
      </c>
      <c r="E13" s="77"/>
      <c r="F13" s="77"/>
      <c r="G13" s="74"/>
    </row>
    <row r="14" spans="1:9" ht="12" customHeight="1" x14ac:dyDescent="0.2">
      <c r="A14" s="238">
        <v>34</v>
      </c>
      <c r="B14" s="240">
        <v>7</v>
      </c>
      <c r="C14" s="73" t="str">
        <f>IF(A14&gt;0,VLOOKUP(A14,seznam!$A$4:$C$131,3),"------")</f>
        <v>MS Brno</v>
      </c>
      <c r="D14" s="74"/>
      <c r="E14" s="78" t="str">
        <f>IF(zap_playoff!W3&gt;zap_playoff!Y3,zap_playoff!O3,IF(zap_playoff!W3&lt;zap_playoff!Y3,zap_playoff!Q3," "))</f>
        <v>Solfronková Ema</v>
      </c>
      <c r="F14" s="77"/>
      <c r="G14" s="74"/>
    </row>
    <row r="15" spans="1:9" ht="12" customHeight="1" x14ac:dyDescent="0.2">
      <c r="A15" s="239"/>
      <c r="B15" s="240"/>
      <c r="C15" s="88" t="str">
        <f>IF(A14&gt;0,VLOOKUP(A14,seznam!$A$4:$C$131,2),"------")</f>
        <v>Maradová Eliška</v>
      </c>
      <c r="D15" s="74"/>
      <c r="E15" s="77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3:0   (8;3;6;;)</v>
      </c>
      <c r="F15" s="74"/>
      <c r="G15" s="74"/>
    </row>
    <row r="16" spans="1:9" ht="12" customHeight="1" x14ac:dyDescent="0.2">
      <c r="A16" s="238">
        <v>37</v>
      </c>
      <c r="B16" s="240">
        <v>8</v>
      </c>
      <c r="C16" s="75" t="str">
        <f>IF(A16&gt;0,VLOOKUP(A16,seznam!$A$4:$C$131,3),"------")</f>
        <v>SK Přerov</v>
      </c>
      <c r="D16" s="76" t="str">
        <f>IF(zap_playoff!J5&gt;zap_playoff!L5,zap_playoff!B5,IF(zap_playoff!J5&lt;zap_playoff!L5,zap_playoff!D5," "))</f>
        <v>Řezníček Filip</v>
      </c>
      <c r="E16" s="77"/>
      <c r="F16" s="74"/>
      <c r="G16" s="74"/>
    </row>
    <row r="17" spans="1:7" ht="12" customHeight="1" x14ac:dyDescent="0.2">
      <c r="A17" s="239"/>
      <c r="B17" s="240"/>
      <c r="C17" s="89" t="str">
        <f>IF(A16&gt;0,VLOOKUP(A16,seznam!$A$4:$C$131,2),"------")</f>
        <v>Řezníček Filip</v>
      </c>
      <c r="D17" s="74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3:0   (11;3;8;;)</v>
      </c>
      <c r="E17" s="74"/>
      <c r="F17" s="74"/>
      <c r="G17" s="74"/>
    </row>
    <row r="18" spans="1:7" ht="12" customHeight="1" x14ac:dyDescent="0.2">
      <c r="A18" s="238">
        <v>25</v>
      </c>
      <c r="B18" s="240">
        <v>9</v>
      </c>
      <c r="C18" s="73" t="str">
        <f>IF(A18&gt;0,VLOOKUP(A18,seznam!$A$4:$C$131,3),"------")</f>
        <v>KST FOSFA LVA</v>
      </c>
      <c r="D18" s="74"/>
      <c r="E18" s="158" t="s">
        <v>61</v>
      </c>
      <c r="F18" s="74"/>
      <c r="G18" s="74" t="str">
        <f>IF(zap_playoff!W16&gt;zap_playoff!Y16,zap_playoff!O16,IF(zap_playoff!W16&lt;zap_playoff!Y16,zap_playoff!Q16," "))</f>
        <v xml:space="preserve"> </v>
      </c>
    </row>
    <row r="19" spans="1:7" ht="12" customHeight="1" x14ac:dyDescent="0.2">
      <c r="A19" s="239"/>
      <c r="B19" s="240"/>
      <c r="C19" s="88" t="str">
        <f>IF(A18&gt;0,VLOOKUP(A18,seznam!$A$4:$C$131,2),"------")</f>
        <v>Kurka Matěj</v>
      </c>
      <c r="D19" s="74"/>
      <c r="F19" s="74"/>
      <c r="G19" s="74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 xml:space="preserve"> </v>
      </c>
    </row>
    <row r="20" spans="1:7" ht="12" customHeight="1" x14ac:dyDescent="0.2">
      <c r="A20" s="238">
        <v>32</v>
      </c>
      <c r="B20" s="240">
        <v>10</v>
      </c>
      <c r="C20" s="75" t="str">
        <f>IF(A20&gt;0,VLOOKUP(A20,seznam!$A$4:$C$131,3),"------")</f>
        <v>TJ Sokol Ondratice</v>
      </c>
      <c r="D20" s="76" t="str">
        <f>IF(zap_playoff!J6&gt;zap_playoff!L6,zap_playoff!B6,IF(zap_playoff!J6&lt;zap_playoff!L6,zap_playoff!D6," "))</f>
        <v>Kurka Matěj</v>
      </c>
      <c r="E20" s="74"/>
      <c r="F20" s="74"/>
      <c r="G20" s="74"/>
    </row>
    <row r="21" spans="1:7" ht="12" customHeight="1" x14ac:dyDescent="0.2">
      <c r="A21" s="239"/>
      <c r="B21" s="240"/>
      <c r="C21" s="89" t="str">
        <f>IF(A20&gt;0,VLOOKUP(A20,seznam!$A$4:$C$131,2),"------")</f>
        <v>Beneš Jan</v>
      </c>
      <c r="D21" s="74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3:0   (6;3;6;;)</v>
      </c>
      <c r="E21" s="77"/>
      <c r="F21" s="74"/>
      <c r="G21" s="74"/>
    </row>
    <row r="22" spans="1:7" ht="12" customHeight="1" x14ac:dyDescent="0.2">
      <c r="A22" s="238">
        <v>35</v>
      </c>
      <c r="B22" s="240">
        <v>11</v>
      </c>
      <c r="C22" s="73" t="str">
        <f>IF(A22&gt;0,VLOOKUP(A22,seznam!$A$4:$C$131,3),"------")</f>
        <v>KST FOSFA LVA</v>
      </c>
      <c r="D22" s="74"/>
      <c r="E22" s="78" t="str">
        <f>IF(zap_playoff!W4&gt;zap_playoff!Y4,zap_playoff!O4,IF(zap_playoff!W4&lt;zap_playoff!Y4,zap_playoff!Q4," "))</f>
        <v>Kramář Matěj</v>
      </c>
      <c r="F22" s="74"/>
      <c r="G22" s="74"/>
    </row>
    <row r="23" spans="1:7" ht="12" customHeight="1" x14ac:dyDescent="0.2">
      <c r="A23" s="239"/>
      <c r="B23" s="240"/>
      <c r="C23" s="88" t="str">
        <f>IF(A22&gt;0,VLOOKUP(A22,seznam!$A$4:$C$131,2),"------")</f>
        <v>Mráz Eduard</v>
      </c>
      <c r="D23" s="74"/>
      <c r="E23" s="77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3:0   (3;15;6;;)</v>
      </c>
      <c r="F23" s="77"/>
      <c r="G23" s="74"/>
    </row>
    <row r="24" spans="1:7" ht="12" customHeight="1" x14ac:dyDescent="0.2">
      <c r="A24" s="238">
        <v>28</v>
      </c>
      <c r="B24" s="240">
        <v>12</v>
      </c>
      <c r="C24" s="75" t="str">
        <f>IF(A24&gt;0,VLOOKUP(A24,seznam!$A$4:$C$131,3),"------")</f>
        <v>KST Blansko</v>
      </c>
      <c r="D24" s="76" t="str">
        <f>IF(zap_playoff!J7&gt;zap_playoff!L7,zap_playoff!B7,IF(zap_playoff!J7&lt;zap_playoff!L7,zap_playoff!D7," "))</f>
        <v>Kramář Matěj</v>
      </c>
      <c r="E24" s="77"/>
      <c r="F24" s="77"/>
      <c r="G24" s="74"/>
    </row>
    <row r="25" spans="1:7" ht="12" customHeight="1" x14ac:dyDescent="0.2">
      <c r="A25" s="239"/>
      <c r="B25" s="240"/>
      <c r="C25" s="89" t="str">
        <f>IF(A24&gt;0,VLOOKUP(A24,seznam!$A$4:$C$131,2),"------")</f>
        <v>Kramář Matěj</v>
      </c>
      <c r="D25" s="74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3:0   (3;8;8;;)</v>
      </c>
      <c r="E25" s="74"/>
      <c r="F25" s="77"/>
      <c r="G25" s="74"/>
    </row>
    <row r="26" spans="1:7" ht="12" customHeight="1" x14ac:dyDescent="0.2">
      <c r="A26" s="238">
        <v>39</v>
      </c>
      <c r="B26" s="240">
        <v>13</v>
      </c>
      <c r="C26" s="73" t="str">
        <f>IF(A26&gt;0,VLOOKUP(A26,seznam!$A$4:$C$131,3),"------")</f>
        <v>KST FOSFA LVA</v>
      </c>
      <c r="D26" s="74"/>
      <c r="E26" s="74"/>
      <c r="F26" s="78" t="str">
        <f>IF(zap_playoff!W12&gt;zap_playoff!Y12,zap_playoff!O12,IF(zap_playoff!W12&lt;zap_playoff!Y12,zap_playoff!Q12," "))</f>
        <v>Šimon Matěj</v>
      </c>
      <c r="G26" s="74"/>
    </row>
    <row r="27" spans="1:7" ht="12" customHeight="1" x14ac:dyDescent="0.2">
      <c r="A27" s="239"/>
      <c r="B27" s="240"/>
      <c r="C27" s="88" t="str">
        <f>IF(A26&gt;0,VLOOKUP(A26,seznam!$A$4:$C$131,2),"------")</f>
        <v>Stanek Peter</v>
      </c>
      <c r="D27" s="74"/>
      <c r="E27" s="74"/>
      <c r="F27" s="77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3:1   (6;5;-2;8;)</v>
      </c>
      <c r="G27" s="74"/>
    </row>
    <row r="28" spans="1:7" ht="12" customHeight="1" x14ac:dyDescent="0.2">
      <c r="A28" s="238">
        <v>30</v>
      </c>
      <c r="B28" s="240">
        <v>14</v>
      </c>
      <c r="C28" s="75" t="str">
        <f>IF(A28&gt;0,VLOOKUP(A28,seznam!$A$4:$C$131,3),"------")</f>
        <v>Sokol Znojmo-Orel Únanov</v>
      </c>
      <c r="D28" s="76" t="str">
        <f>IF(zap_playoff!J8&gt;zap_playoff!L8,zap_playoff!B8,IF(zap_playoff!J8&lt;zap_playoff!L8,zap_playoff!D8," "))</f>
        <v>Adamová Adéla</v>
      </c>
      <c r="E28" s="74"/>
      <c r="F28" s="77"/>
      <c r="G28" s="74"/>
    </row>
    <row r="29" spans="1:7" ht="12" customHeight="1" x14ac:dyDescent="0.2">
      <c r="A29" s="239"/>
      <c r="B29" s="240"/>
      <c r="C29" s="89" t="str">
        <f>IF(A28&gt;0,VLOOKUP(A28,seznam!$A$4:$C$131,2),"------")</f>
        <v>Adamová Adéla</v>
      </c>
      <c r="D29" s="74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3:1   (7;6;-9;6;)</v>
      </c>
      <c r="E29" s="77"/>
      <c r="F29" s="77"/>
      <c r="G29" s="74"/>
    </row>
    <row r="30" spans="1:7" ht="12" customHeight="1" x14ac:dyDescent="0.2">
      <c r="A30" s="238">
        <v>31</v>
      </c>
      <c r="B30" s="240">
        <v>15</v>
      </c>
      <c r="C30" s="73" t="str">
        <f>IF(A30&gt;0,VLOOKUP(A30,seznam!$A$4:$C$131,3),"------")</f>
        <v>KST FOSFA LVA</v>
      </c>
      <c r="D30" s="74"/>
      <c r="E30" s="78" t="str">
        <f>IF(zap_playoff!W5&gt;zap_playoff!Y5,zap_playoff!O5,IF(zap_playoff!W5&lt;zap_playoff!Y5,zap_playoff!Q5," "))</f>
        <v>Šimon Matěj</v>
      </c>
      <c r="F30" s="77"/>
      <c r="G30" s="74"/>
    </row>
    <row r="31" spans="1:7" ht="12" customHeight="1" x14ac:dyDescent="0.2">
      <c r="A31" s="239"/>
      <c r="B31" s="240"/>
      <c r="C31" s="88" t="str">
        <f>IF(A30&gt;0,VLOOKUP(A30,seznam!$A$4:$C$131,2),"------")</f>
        <v>Šimon Matěj</v>
      </c>
      <c r="D31" s="74"/>
      <c r="E31" s="77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3:1   (-7;9;4;3;)</v>
      </c>
      <c r="F31" s="74"/>
      <c r="G31" s="74"/>
    </row>
    <row r="32" spans="1:7" ht="12" customHeight="1" x14ac:dyDescent="0.2">
      <c r="A32" s="238">
        <v>27</v>
      </c>
      <c r="B32" s="240">
        <v>16</v>
      </c>
      <c r="C32" s="75" t="str">
        <f>IF(A32&gt;0,VLOOKUP(A32,seznam!$A$4:$C$131,3),"------")</f>
        <v>Sokol Znojmo-Orel Únanov</v>
      </c>
      <c r="D32" s="76" t="str">
        <f>IF(zap_playoff!J9&gt;zap_playoff!L9,zap_playoff!B9,IF(zap_playoff!J9&lt;zap_playoff!L9,zap_playoff!D9," "))</f>
        <v>Šimon Matěj</v>
      </c>
      <c r="E32" s="77"/>
      <c r="F32" s="74"/>
      <c r="G32" s="74"/>
    </row>
    <row r="33" spans="1:7" ht="12" customHeight="1" x14ac:dyDescent="0.2">
      <c r="A33" s="239"/>
      <c r="B33" s="240"/>
      <c r="C33" s="89" t="str">
        <f>IF(A32&gt;0,VLOOKUP(A32,seznam!$A$4:$C$131,2),"------")</f>
        <v>Šnábl Josef</v>
      </c>
      <c r="D33" s="74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3:0   (6;6;7;;)</v>
      </c>
      <c r="E33" s="74"/>
      <c r="F33" s="74"/>
      <c r="G33" s="74"/>
    </row>
    <row r="34" spans="1:7" ht="12" customHeight="1" x14ac:dyDescent="0.2">
      <c r="A34" s="238"/>
      <c r="B34" s="240">
        <v>17</v>
      </c>
      <c r="C34" s="73" t="str">
        <f>IF(A34&gt;0,VLOOKUP(A34,seznam!$A$4:$C$131,3),"------")</f>
        <v>------</v>
      </c>
      <c r="D34" s="74"/>
      <c r="E34" s="74"/>
      <c r="F34" s="74"/>
      <c r="G34" s="74" t="str">
        <f>IF(zap_playoff!W19&gt;zap_playoff!Y19,zap_playoff!O19,IF(zap_playoff!W19&lt;zap_playoff!Y19,zap_playoff!Q19," "))</f>
        <v xml:space="preserve"> </v>
      </c>
    </row>
    <row r="35" spans="1:7" ht="12" customHeight="1" x14ac:dyDescent="0.2">
      <c r="A35" s="239"/>
      <c r="B35" s="240"/>
      <c r="C35" s="88" t="str">
        <f>IF(A34&gt;0,VLOOKUP(A34,seznam!$A$4:$C$131,2),"------")</f>
        <v>------</v>
      </c>
      <c r="D35" s="74"/>
      <c r="E35" s="158"/>
      <c r="F35" s="74"/>
      <c r="G35" s="80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 xml:space="preserve"> </v>
      </c>
    </row>
    <row r="36" spans="1:7" ht="12" customHeight="1" x14ac:dyDescent="0.2">
      <c r="A36" s="238"/>
      <c r="B36" s="240">
        <v>18</v>
      </c>
      <c r="C36" s="75" t="str">
        <f>IF(A36&gt;0,VLOOKUP(A36,seznam!$A$4:$C$131,3),"------")</f>
        <v>------</v>
      </c>
      <c r="D36" s="76" t="str">
        <f>IF(zap_playoff!J10&gt;zap_playoff!L10,zap_playoff!B10,IF(zap_playoff!J10&lt;zap_playoff!L10,zap_playoff!D10," "))</f>
        <v xml:space="preserve"> </v>
      </c>
      <c r="E36" s="74"/>
      <c r="F36" s="74"/>
      <c r="G36" s="80"/>
    </row>
    <row r="37" spans="1:7" ht="12" customHeight="1" x14ac:dyDescent="0.2">
      <c r="A37" s="239"/>
      <c r="B37" s="240"/>
      <c r="C37" s="89" t="str">
        <f>IF(A36&gt;0,VLOOKUP(A36,seznam!$A$4:$C$131,2),"------")</f>
        <v>------</v>
      </c>
      <c r="D37" s="74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 xml:space="preserve"> </v>
      </c>
      <c r="E37" s="77"/>
      <c r="F37" s="74"/>
      <c r="G37" s="80"/>
    </row>
    <row r="38" spans="1:7" ht="12" customHeight="1" x14ac:dyDescent="0.2">
      <c r="A38" s="238"/>
      <c r="B38" s="240">
        <v>19</v>
      </c>
      <c r="C38" s="73" t="str">
        <f>IF(A38&gt;0,VLOOKUP(A38,seznam!$A$4:$C$131,3),"------")</f>
        <v>------</v>
      </c>
      <c r="D38" s="74"/>
      <c r="E38" s="78" t="str">
        <f>IF(zap_playoff!W6&gt;zap_playoff!Y6,zap_playoff!O6,IF(zap_playoff!W6&lt;zap_playoff!Y6,zap_playoff!Q6," "))</f>
        <v xml:space="preserve"> </v>
      </c>
      <c r="F38" s="74"/>
      <c r="G38" s="80"/>
    </row>
    <row r="39" spans="1:7" ht="12" customHeight="1" x14ac:dyDescent="0.2">
      <c r="A39" s="239"/>
      <c r="B39" s="240"/>
      <c r="C39" s="88" t="str">
        <f>IF(A38&gt;0,VLOOKUP(A38,seznam!$A$4:$C$131,2),"------")</f>
        <v>------</v>
      </c>
      <c r="D39" s="74"/>
      <c r="E39" s="77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 xml:space="preserve"> </v>
      </c>
      <c r="F39" s="77"/>
      <c r="G39" s="80"/>
    </row>
    <row r="40" spans="1:7" ht="12" customHeight="1" x14ac:dyDescent="0.2">
      <c r="A40" s="238"/>
      <c r="B40" s="240">
        <v>20</v>
      </c>
      <c r="C40" s="75" t="str">
        <f>IF(A40&gt;0,VLOOKUP(A40,seznam!$A$4:$C$131,3),"------")</f>
        <v>------</v>
      </c>
      <c r="D40" s="76" t="str">
        <f>IF(zap_playoff!J11&gt;zap_playoff!L11,zap_playoff!B11,IF(zap_playoff!J11&lt;zap_playoff!L11,zap_playoff!D11," "))</f>
        <v xml:space="preserve"> </v>
      </c>
      <c r="E40" s="77"/>
      <c r="F40" s="77"/>
      <c r="G40" s="80"/>
    </row>
    <row r="41" spans="1:7" ht="12" customHeight="1" x14ac:dyDescent="0.2">
      <c r="A41" s="239"/>
      <c r="B41" s="240"/>
      <c r="C41" s="89" t="str">
        <f>IF(A40&gt;0,VLOOKUP(A40,seznam!$A$4:$C$131,2),"------")</f>
        <v>------</v>
      </c>
      <c r="D41" s="74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 xml:space="preserve"> </v>
      </c>
      <c r="E41" s="74"/>
      <c r="F41" s="77"/>
      <c r="G41" s="80"/>
    </row>
    <row r="42" spans="1:7" ht="12" customHeight="1" x14ac:dyDescent="0.2">
      <c r="A42" s="238"/>
      <c r="B42" s="240">
        <v>21</v>
      </c>
      <c r="C42" s="73" t="str">
        <f>IF(A42&gt;0,VLOOKUP(A42,seznam!$A$4:$C$131,3),"------")</f>
        <v>------</v>
      </c>
      <c r="D42" s="74"/>
      <c r="E42" s="74"/>
      <c r="F42" s="78" t="str">
        <f>IF(zap_playoff!W13&gt;zap_playoff!Y13,zap_playoff!O13,IF(zap_playoff!W13&lt;zap_playoff!Y13,zap_playoff!Q13," "))</f>
        <v xml:space="preserve"> </v>
      </c>
      <c r="G42" s="80"/>
    </row>
    <row r="43" spans="1:7" ht="12" customHeight="1" x14ac:dyDescent="0.2">
      <c r="A43" s="239"/>
      <c r="B43" s="240"/>
      <c r="C43" s="88" t="str">
        <f>IF(A42&gt;0,VLOOKUP(A42,seznam!$A$4:$C$131,2),"------")</f>
        <v>------</v>
      </c>
      <c r="D43" s="74"/>
      <c r="E43" s="74"/>
      <c r="F43" s="77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 xml:space="preserve"> </v>
      </c>
      <c r="G43" s="79"/>
    </row>
    <row r="44" spans="1:7" ht="12" customHeight="1" x14ac:dyDescent="0.2">
      <c r="A44" s="238"/>
      <c r="B44" s="240">
        <v>22</v>
      </c>
      <c r="C44" s="75" t="str">
        <f>IF(A44&gt;0,VLOOKUP(A44,seznam!$A$4:$C$131,3),"------")</f>
        <v>------</v>
      </c>
      <c r="D44" s="76" t="str">
        <f>IF(zap_playoff!J12&gt;zap_playoff!L12,zap_playoff!B12,IF(zap_playoff!J12&lt;zap_playoff!L12,zap_playoff!D12," "))</f>
        <v xml:space="preserve"> </v>
      </c>
      <c r="E44" s="74"/>
      <c r="F44" s="77"/>
      <c r="G44" s="79"/>
    </row>
    <row r="45" spans="1:7" ht="12" customHeight="1" x14ac:dyDescent="0.2">
      <c r="A45" s="239"/>
      <c r="B45" s="240"/>
      <c r="C45" s="89" t="str">
        <f>IF(A44&gt;0,VLOOKUP(A44,seznam!$A$4:$C$131,2),"------")</f>
        <v>------</v>
      </c>
      <c r="D45" s="74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 xml:space="preserve"> </v>
      </c>
      <c r="E45" s="77"/>
      <c r="F45" s="77"/>
      <c r="G45" s="79"/>
    </row>
    <row r="46" spans="1:7" ht="12" customHeight="1" x14ac:dyDescent="0.2">
      <c r="A46" s="238"/>
      <c r="B46" s="240">
        <v>23</v>
      </c>
      <c r="C46" s="73" t="str">
        <f>IF(A46&gt;0,VLOOKUP(A46,seznam!$A$4:$C$131,3),"------")</f>
        <v>------</v>
      </c>
      <c r="D46" s="74"/>
      <c r="E46" s="78" t="str">
        <f>IF(zap_playoff!W7&gt;zap_playoff!Y7,zap_playoff!O7,IF(zap_playoff!W7&lt;zap_playoff!Y7,zap_playoff!Q7," "))</f>
        <v xml:space="preserve"> </v>
      </c>
      <c r="F46" s="77"/>
      <c r="G46" s="79"/>
    </row>
    <row r="47" spans="1:7" ht="12" customHeight="1" x14ac:dyDescent="0.2">
      <c r="A47" s="239"/>
      <c r="B47" s="240"/>
      <c r="C47" s="88" t="str">
        <f>IF(A46&gt;0,VLOOKUP(A46,seznam!$A$4:$C$131,2),"------")</f>
        <v>------</v>
      </c>
      <c r="D47" s="74"/>
      <c r="E47" s="77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 xml:space="preserve"> </v>
      </c>
      <c r="F47" s="74"/>
      <c r="G47" s="79"/>
    </row>
    <row r="48" spans="1:7" ht="12" customHeight="1" x14ac:dyDescent="0.2">
      <c r="A48" s="238"/>
      <c r="B48" s="240">
        <v>24</v>
      </c>
      <c r="C48" s="75" t="str">
        <f>IF(A48&gt;0,VLOOKUP(A48,seznam!$A$4:$C$131,3),"------")</f>
        <v>------</v>
      </c>
      <c r="D48" s="76" t="str">
        <f>IF(zap_playoff!J13&gt;zap_playoff!L13,zap_playoff!B13,IF(zap_playoff!J13&lt;zap_playoff!L13,zap_playoff!D13," "))</f>
        <v xml:space="preserve"> </v>
      </c>
      <c r="E48" s="77"/>
      <c r="F48" s="74"/>
      <c r="G48" s="79"/>
    </row>
    <row r="49" spans="1:7" ht="12" customHeight="1" x14ac:dyDescent="0.2">
      <c r="A49" s="239"/>
      <c r="B49" s="240"/>
      <c r="C49" s="89" t="str">
        <f>IF(A48&gt;0,VLOOKUP(A48,seznam!$A$4:$C$131,2),"------")</f>
        <v>------</v>
      </c>
      <c r="D49" s="74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 xml:space="preserve"> </v>
      </c>
      <c r="E49" s="74"/>
      <c r="F49" s="74"/>
      <c r="G49" s="79"/>
    </row>
    <row r="50" spans="1:7" ht="12" customHeight="1" x14ac:dyDescent="0.2">
      <c r="A50" s="238"/>
      <c r="B50" s="240">
        <v>25</v>
      </c>
      <c r="C50" s="73" t="str">
        <f>IF(A50&gt;0,VLOOKUP(A50,seznam!$A$4:$C$131,3),"------")</f>
        <v>------</v>
      </c>
      <c r="D50" s="74"/>
      <c r="E50" s="74"/>
      <c r="F50" s="74"/>
      <c r="G50" s="160" t="str">
        <f>IF(zap_playoff!W17&gt;zap_playoff!Y17,zap_playoff!O17,IF(zap_playoff!W17&lt;zap_playoff!Y17,zap_playoff!Q17," "))</f>
        <v xml:space="preserve"> </v>
      </c>
    </row>
    <row r="51" spans="1:7" ht="12" customHeight="1" x14ac:dyDescent="0.2">
      <c r="A51" s="239"/>
      <c r="B51" s="240"/>
      <c r="C51" s="88" t="str">
        <f>IF(A50&gt;0,VLOOKUP(A50,seznam!$A$4:$C$131,2),"------")</f>
        <v>------</v>
      </c>
      <c r="D51" s="74"/>
      <c r="E51" s="74"/>
      <c r="F51" s="74"/>
      <c r="G51" s="77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 xml:space="preserve"> </v>
      </c>
    </row>
    <row r="52" spans="1:7" ht="12" customHeight="1" x14ac:dyDescent="0.2">
      <c r="A52" s="238"/>
      <c r="B52" s="240">
        <v>26</v>
      </c>
      <c r="C52" s="75" t="str">
        <f>IF(A52&gt;0,VLOOKUP(A52,seznam!$A$4:$C$131,3),"------")</f>
        <v>------</v>
      </c>
      <c r="D52" s="76" t="str">
        <f>IF(zap_playoff!J14&gt;zap_playoff!L14,zap_playoff!B14,IF(zap_playoff!J14&lt;zap_playoff!L14,zap_playoff!D14," "))</f>
        <v xml:space="preserve"> </v>
      </c>
      <c r="E52" s="74"/>
      <c r="F52" s="74"/>
      <c r="G52" s="77"/>
    </row>
    <row r="53" spans="1:7" ht="12" customHeight="1" x14ac:dyDescent="0.2">
      <c r="A53" s="239"/>
      <c r="B53" s="240"/>
      <c r="C53" s="89" t="str">
        <f>IF(A52&gt;0,VLOOKUP(A52,seznam!$A$4:$C$131,2),"------")</f>
        <v>------</v>
      </c>
      <c r="D53" s="74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 xml:space="preserve"> </v>
      </c>
      <c r="E53" s="77"/>
      <c r="F53" s="74"/>
      <c r="G53" s="77"/>
    </row>
    <row r="54" spans="1:7" ht="12" customHeight="1" x14ac:dyDescent="0.2">
      <c r="A54" s="238"/>
      <c r="B54" s="240">
        <v>27</v>
      </c>
      <c r="C54" s="73" t="str">
        <f>IF(A54&gt;0,VLOOKUP(A54,seznam!$A$4:$C$131,3),"------")</f>
        <v>------</v>
      </c>
      <c r="D54" s="74"/>
      <c r="E54" s="78" t="str">
        <f>IF(zap_playoff!W8&gt;zap_playoff!Y8,zap_playoff!O8,IF(zap_playoff!W8&lt;zap_playoff!Y8,zap_playoff!Q8," "))</f>
        <v xml:space="preserve"> </v>
      </c>
      <c r="F54" s="74"/>
      <c r="G54" s="77"/>
    </row>
    <row r="55" spans="1:7" ht="12" customHeight="1" x14ac:dyDescent="0.2">
      <c r="A55" s="239"/>
      <c r="B55" s="240"/>
      <c r="C55" s="88" t="str">
        <f>IF(A54&gt;0,VLOOKUP(A54,seznam!$A$4:$C$131,2),"------")</f>
        <v>------</v>
      </c>
      <c r="D55" s="74"/>
      <c r="E55" s="77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 xml:space="preserve"> </v>
      </c>
      <c r="F55" s="77"/>
      <c r="G55" s="77"/>
    </row>
    <row r="56" spans="1:7" ht="12" customHeight="1" x14ac:dyDescent="0.2">
      <c r="A56" s="238"/>
      <c r="B56" s="240">
        <v>28</v>
      </c>
      <c r="C56" s="75" t="str">
        <f>IF(A56&gt;0,VLOOKUP(A56,seznam!$A$4:$C$131,3),"------")</f>
        <v>------</v>
      </c>
      <c r="D56" s="76" t="str">
        <f>IF(zap_playoff!J15&gt;zap_playoff!L15,zap_playoff!B15,IF(zap_playoff!J15&lt;zap_playoff!L15,zap_playoff!D15," "))</f>
        <v xml:space="preserve"> </v>
      </c>
      <c r="E56" s="77"/>
      <c r="F56" s="77"/>
      <c r="G56" s="77"/>
    </row>
    <row r="57" spans="1:7" ht="12" customHeight="1" x14ac:dyDescent="0.2">
      <c r="A57" s="239"/>
      <c r="B57" s="240"/>
      <c r="C57" s="89" t="str">
        <f>IF(A56&gt;0,VLOOKUP(A56,seznam!$A$4:$C$131,2),"------")</f>
        <v>------</v>
      </c>
      <c r="D57" s="74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 xml:space="preserve"> </v>
      </c>
      <c r="E57" s="74"/>
      <c r="F57" s="77"/>
      <c r="G57" s="77"/>
    </row>
    <row r="58" spans="1:7" ht="12" customHeight="1" x14ac:dyDescent="0.2">
      <c r="A58" s="238"/>
      <c r="B58" s="240">
        <v>29</v>
      </c>
      <c r="C58" s="73" t="str">
        <f>IF(A58&gt;0,VLOOKUP(A58,seznam!$A$4:$C$131,3),"------")</f>
        <v>------</v>
      </c>
      <c r="D58" s="74"/>
      <c r="E58" s="74"/>
      <c r="F58" s="78" t="str">
        <f>IF(zap_playoff!W14&gt;zap_playoff!Y14,zap_playoff!O14,IF(zap_playoff!W14&lt;zap_playoff!Y14,zap_playoff!Q14," "))</f>
        <v xml:space="preserve"> </v>
      </c>
      <c r="G58" s="77"/>
    </row>
    <row r="59" spans="1:7" ht="12" customHeight="1" x14ac:dyDescent="0.2">
      <c r="A59" s="239"/>
      <c r="B59" s="240"/>
      <c r="C59" s="88" t="str">
        <f>IF(A58&gt;0,VLOOKUP(A58,seznam!$A$4:$C$131,2),"------")</f>
        <v>------</v>
      </c>
      <c r="D59" s="74"/>
      <c r="E59" s="74"/>
      <c r="F59" s="77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 xml:space="preserve"> </v>
      </c>
      <c r="G59" s="74"/>
    </row>
    <row r="60" spans="1:7" ht="12" customHeight="1" x14ac:dyDescent="0.2">
      <c r="A60" s="238"/>
      <c r="B60" s="240">
        <v>30</v>
      </c>
      <c r="C60" s="75" t="str">
        <f>IF(A60&gt;0,VLOOKUP(A60,seznam!$A$4:$C$131,3),"------")</f>
        <v>------</v>
      </c>
      <c r="D60" s="76" t="str">
        <f>IF(zap_playoff!J16&gt;zap_playoff!L16,zap_playoff!B16,IF(zap_playoff!J16&lt;zap_playoff!L16,zap_playoff!D16," "))</f>
        <v xml:space="preserve"> </v>
      </c>
      <c r="E60" s="74"/>
      <c r="F60" s="77"/>
      <c r="G60" s="74"/>
    </row>
    <row r="61" spans="1:7" ht="12" customHeight="1" x14ac:dyDescent="0.2">
      <c r="A61" s="239"/>
      <c r="B61" s="240"/>
      <c r="C61" s="89" t="str">
        <f>IF(A60&gt;0,VLOOKUP(A60,seznam!$A$4:$C$131,2),"------")</f>
        <v>------</v>
      </c>
      <c r="D61" s="74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 xml:space="preserve"> </v>
      </c>
      <c r="E61" s="77"/>
      <c r="F61" s="77"/>
      <c r="G61" s="74"/>
    </row>
    <row r="62" spans="1:7" ht="12" customHeight="1" x14ac:dyDescent="0.2">
      <c r="A62" s="238"/>
      <c r="B62" s="240">
        <v>31</v>
      </c>
      <c r="C62" s="73" t="str">
        <f>IF(A62&gt;0,VLOOKUP(A62,seznam!$A$4:$C$131,3),"------")</f>
        <v>------</v>
      </c>
      <c r="D62" s="74"/>
      <c r="E62" s="78" t="str">
        <f>IF(zap_playoff!W9&gt;zap_playoff!Y9,zap_playoff!O9,IF(zap_playoff!W9&lt;zap_playoff!Y9,zap_playoff!Q9," "))</f>
        <v xml:space="preserve"> </v>
      </c>
      <c r="F62" s="77"/>
      <c r="G62" s="74"/>
    </row>
    <row r="63" spans="1:7" ht="12" customHeight="1" x14ac:dyDescent="0.2">
      <c r="A63" s="239"/>
      <c r="B63" s="240"/>
      <c r="C63" s="88" t="str">
        <f>IF(A62&gt;0,VLOOKUP(A62,seznam!$A$4:$C$131,2),"------")</f>
        <v>------</v>
      </c>
      <c r="D63" s="74"/>
      <c r="E63" s="77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 xml:space="preserve"> </v>
      </c>
      <c r="F63" s="74"/>
      <c r="G63" s="74"/>
    </row>
    <row r="64" spans="1:7" ht="12" customHeight="1" x14ac:dyDescent="0.2">
      <c r="A64" s="238"/>
      <c r="B64" s="174">
        <v>32</v>
      </c>
      <c r="C64" s="75" t="str">
        <f>IF(A64&gt;0,VLOOKUP(A64,seznam!$A$4:$C$131,3),"------")</f>
        <v>------</v>
      </c>
      <c r="D64" s="76" t="str">
        <f>IF(zap_playoff!J17&gt;zap_playoff!L17,zap_playoff!B17,IF(zap_playoff!J17&lt;zap_playoff!L17,zap_playoff!D17," "))</f>
        <v xml:space="preserve"> </v>
      </c>
      <c r="E64" s="77"/>
      <c r="F64" s="74"/>
      <c r="G64" s="74"/>
    </row>
    <row r="65" spans="1:7" ht="12" customHeight="1" x14ac:dyDescent="0.2">
      <c r="A65" s="239"/>
      <c r="B65" s="217"/>
      <c r="C65" s="89" t="str">
        <f>IF(A64&gt;0,VLOOKUP(A64,seznam!$A$4:$C$131,2),"------")</f>
        <v>------</v>
      </c>
      <c r="D65" s="74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 xml:space="preserve"> </v>
      </c>
      <c r="E65" s="74"/>
      <c r="F65" s="74"/>
      <c r="G65" s="74"/>
    </row>
    <row r="66" spans="1:7" ht="12" customHeight="1" x14ac:dyDescent="0.2">
      <c r="A66" s="72"/>
      <c r="B66" s="72"/>
      <c r="C66" s="81"/>
      <c r="D66" s="74"/>
      <c r="E66" s="74"/>
      <c r="F66" s="82"/>
      <c r="G66" s="82"/>
    </row>
  </sheetData>
  <mergeCells count="65"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</mergeCells>
  <phoneticPr fontId="0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"/>
  <sheetViews>
    <sheetView workbookViewId="0">
      <selection activeCell="V10" sqref="V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9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2">
        <v>1</v>
      </c>
      <c r="B2" s="53" t="str">
        <f>' pavouk A'!C3</f>
        <v>Voráč Pavel</v>
      </c>
      <c r="C2" s="54" t="s">
        <v>7</v>
      </c>
      <c r="D2" s="10" t="str">
        <f>' pavouk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pavouk A'!D4</f>
        <v>Voráč Pavel</v>
      </c>
      <c r="P2" s="54" t="s">
        <v>7</v>
      </c>
      <c r="Q2" s="10" t="str">
        <f>' pavouk A'!D8</f>
        <v>Straková Adéla</v>
      </c>
      <c r="R2" s="42" t="s">
        <v>22</v>
      </c>
      <c r="S2" s="43" t="s">
        <v>23</v>
      </c>
      <c r="T2" s="43" t="s">
        <v>145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' pavouk A'!C7</f>
        <v>Straková Adéla</v>
      </c>
      <c r="C3" s="51" t="s">
        <v>7</v>
      </c>
      <c r="D3" s="11" t="str">
        <f>' pavouk A'!C9</f>
        <v>Omelka Marek</v>
      </c>
      <c r="E3" s="44" t="s">
        <v>149</v>
      </c>
      <c r="F3" s="41" t="s">
        <v>23</v>
      </c>
      <c r="G3" s="41" t="s">
        <v>141</v>
      </c>
      <c r="H3" s="41" t="s">
        <v>23</v>
      </c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5">
        <v>2</v>
      </c>
      <c r="O3" s="50" t="str">
        <f>' pavouk A'!D12</f>
        <v>Šlampová Lucie</v>
      </c>
      <c r="P3" s="51" t="s">
        <v>7</v>
      </c>
      <c r="Q3" s="50" t="str">
        <f>' pavouk A'!D16</f>
        <v>Kmenta Josef</v>
      </c>
      <c r="R3" s="44" t="s">
        <v>14</v>
      </c>
      <c r="S3" s="41" t="s">
        <v>140</v>
      </c>
      <c r="T3" s="41" t="s">
        <v>146</v>
      </c>
      <c r="U3" s="41" t="s">
        <v>145</v>
      </c>
      <c r="V3" s="60" t="s">
        <v>148</v>
      </c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">
      <c r="A4" s="55">
        <v>3</v>
      </c>
      <c r="B4" s="50" t="str">
        <f>' pavouk A'!C11</f>
        <v>Šlampová Lucie</v>
      </c>
      <c r="C4" s="51" t="s">
        <v>7</v>
      </c>
      <c r="D4" s="11" t="str">
        <f>' pavouk A'!C13</f>
        <v>Tomeček Richard</v>
      </c>
      <c r="E4" s="44" t="s">
        <v>145</v>
      </c>
      <c r="F4" s="41" t="s">
        <v>151</v>
      </c>
      <c r="G4" s="41" t="s">
        <v>145</v>
      </c>
      <c r="H4" s="41"/>
      <c r="I4" s="60"/>
      <c r="J4" s="58">
        <f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 pavouk A'!D20</f>
        <v>Mikulčík Adam</v>
      </c>
      <c r="P4" s="51" t="s">
        <v>7</v>
      </c>
      <c r="Q4" s="11" t="str">
        <f>' pavouk A'!D24</f>
        <v>Peťura Patrik</v>
      </c>
      <c r="R4" s="44" t="s">
        <v>146</v>
      </c>
      <c r="S4" s="41" t="s">
        <v>147</v>
      </c>
      <c r="T4" s="41" t="s">
        <v>148</v>
      </c>
      <c r="U4" s="41" t="s">
        <v>148</v>
      </c>
      <c r="V4" s="60" t="s">
        <v>14</v>
      </c>
      <c r="W4" s="58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25">
      <c r="A5" s="55">
        <v>4</v>
      </c>
      <c r="B5" s="50" t="str">
        <f>' pavouk A'!C15</f>
        <v>bye</v>
      </c>
      <c r="C5" s="51" t="s">
        <v>7</v>
      </c>
      <c r="D5" s="11" t="str">
        <f>' pavouk A'!C17</f>
        <v>Kmenta Josef</v>
      </c>
      <c r="E5" s="44"/>
      <c r="F5" s="41"/>
      <c r="G5" s="41"/>
      <c r="H5" s="41"/>
      <c r="I5" s="60"/>
      <c r="J5" s="58">
        <f t="shared" ref="J5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pavouk A'!D28</f>
        <v>Pilitowská Ela</v>
      </c>
      <c r="P5" s="62" t="s">
        <v>7</v>
      </c>
      <c r="Q5" s="12" t="str">
        <f>' pavouk A'!D32</f>
        <v>Kotásková Julie</v>
      </c>
      <c r="R5" s="45" t="s">
        <v>139</v>
      </c>
      <c r="S5" s="46" t="s">
        <v>147</v>
      </c>
      <c r="T5" s="46" t="s">
        <v>146</v>
      </c>
      <c r="U5" s="46"/>
      <c r="V5" s="63"/>
      <c r="W5" s="64">
        <f t="shared" si="1"/>
        <v>0</v>
      </c>
      <c r="X5" s="29" t="s">
        <v>6</v>
      </c>
      <c r="Y5" s="30">
        <f t="shared" si="2"/>
        <v>3</v>
      </c>
    </row>
    <row r="6" spans="1:25" ht="13.5" thickBot="1" x14ac:dyDescent="0.25">
      <c r="A6" s="55">
        <v>5</v>
      </c>
      <c r="B6" s="50" t="str">
        <f>' pavouk A'!C19</f>
        <v>Mikulčík Adam</v>
      </c>
      <c r="C6" s="51" t="s">
        <v>7</v>
      </c>
      <c r="D6" s="11" t="str">
        <f>' pavouk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 t="shared" ref="L6:L8" si="4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6" t="s">
        <v>10</v>
      </c>
      <c r="O6" s="246"/>
      <c r="P6" s="246"/>
      <c r="Q6" s="246"/>
      <c r="R6" s="245"/>
      <c r="S6" s="245"/>
      <c r="T6" s="245"/>
      <c r="U6" s="245"/>
      <c r="V6" s="245"/>
      <c r="W6" s="245"/>
      <c r="X6" s="245"/>
      <c r="Y6" s="245"/>
    </row>
    <row r="7" spans="1:25" x14ac:dyDescent="0.2">
      <c r="A7" s="55">
        <v>6</v>
      </c>
      <c r="B7" s="50" t="str">
        <f>' pavouk A'!C23</f>
        <v>Šimon Samuel</v>
      </c>
      <c r="C7" s="51" t="s">
        <v>7</v>
      </c>
      <c r="D7" s="11" t="str">
        <f>' pavouk A'!C25</f>
        <v>Peťura Patrik</v>
      </c>
      <c r="E7" s="44" t="s">
        <v>146</v>
      </c>
      <c r="F7" s="41" t="s">
        <v>139</v>
      </c>
      <c r="G7" s="41" t="s">
        <v>165</v>
      </c>
      <c r="H7" s="41"/>
      <c r="I7" s="60"/>
      <c r="J7" s="58">
        <f t="shared" ref="J7:J9" si="5">IF(AND(LEN(E7)&gt;0,MID(E7,1,1)&lt;&gt;"-"),"1","0")+IF(AND(LEN(F7)&gt;0,MID(F7,1,1)&lt;&gt;"-"),"1","0")+IF(AND(LEN(G7)&gt;0,MID(G7,1,1)&lt;&gt;"-"),"1","0")+IF(AND(LEN(H7)&gt;0,MID(H7,1,1)&lt;&gt;"-"),"1","0")+IF(AND(LEN(I7)&gt;0,MID(I7,1,1)&lt;&gt;"-"),"1","0")</f>
        <v>0</v>
      </c>
      <c r="K7" s="26" t="s">
        <v>6</v>
      </c>
      <c r="L7" s="27">
        <f t="shared" si="4"/>
        <v>3</v>
      </c>
      <c r="N7" s="52">
        <v>1</v>
      </c>
      <c r="O7" s="53" t="str">
        <f>' pavouk A'!E6</f>
        <v>Voráč Pavel</v>
      </c>
      <c r="P7" s="54" t="s">
        <v>7</v>
      </c>
      <c r="Q7" s="68" t="str">
        <f>' pavouk A'!E14</f>
        <v>Šlampová Lucie</v>
      </c>
      <c r="R7" s="141" t="s">
        <v>22</v>
      </c>
      <c r="S7" s="43" t="s">
        <v>13</v>
      </c>
      <c r="T7" s="43" t="s">
        <v>24</v>
      </c>
      <c r="U7" s="43"/>
      <c r="V7" s="59"/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5">
        <v>7</v>
      </c>
      <c r="B8" s="50" t="str">
        <f>' pavouk A'!C27</f>
        <v>Pantlík Daniel</v>
      </c>
      <c r="C8" s="51" t="s">
        <v>7</v>
      </c>
      <c r="D8" s="11" t="str">
        <f>' pavouk A'!C29</f>
        <v>Pilitowská Ela</v>
      </c>
      <c r="E8" s="164" t="s">
        <v>144</v>
      </c>
      <c r="F8" s="165" t="s">
        <v>146</v>
      </c>
      <c r="G8" s="165" t="s">
        <v>147</v>
      </c>
      <c r="H8" s="165"/>
      <c r="I8" s="166"/>
      <c r="J8" s="167">
        <f t="shared" si="5"/>
        <v>0</v>
      </c>
      <c r="K8" s="168" t="s">
        <v>6</v>
      </c>
      <c r="L8" s="169">
        <f t="shared" si="4"/>
        <v>3</v>
      </c>
      <c r="N8" s="56">
        <v>2</v>
      </c>
      <c r="O8" s="61" t="str">
        <f>' pavouk A'!E22</f>
        <v>Mikulčík Adam</v>
      </c>
      <c r="P8" s="62" t="s">
        <v>7</v>
      </c>
      <c r="Q8" s="70" t="str">
        <f>' pavouk A'!E30</f>
        <v>Kotásková Julie</v>
      </c>
      <c r="R8" s="143" t="s">
        <v>144</v>
      </c>
      <c r="S8" s="46" t="s">
        <v>138</v>
      </c>
      <c r="T8" s="46" t="s">
        <v>144</v>
      </c>
      <c r="U8" s="46"/>
      <c r="V8" s="63"/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6">
        <v>8</v>
      </c>
      <c r="B9" s="61" t="str">
        <f>' pavouk A'!C31</f>
        <v>bye</v>
      </c>
      <c r="C9" s="62" t="s">
        <v>7</v>
      </c>
      <c r="D9" s="12" t="str">
        <f>' pavouk A'!C33</f>
        <v>Kotásková Julie</v>
      </c>
      <c r="E9" s="45"/>
      <c r="F9" s="46"/>
      <c r="G9" s="46"/>
      <c r="H9" s="46"/>
      <c r="I9" s="63"/>
      <c r="J9" s="64">
        <f t="shared" si="5"/>
        <v>0</v>
      </c>
      <c r="K9" s="29" t="s">
        <v>6</v>
      </c>
      <c r="L9" s="30">
        <v>3</v>
      </c>
      <c r="N9" s="246" t="s">
        <v>67</v>
      </c>
      <c r="O9" s="246"/>
      <c r="P9" s="246"/>
      <c r="Q9" s="246"/>
      <c r="R9" s="245"/>
      <c r="S9" s="245"/>
      <c r="T9" s="245"/>
      <c r="U9" s="245"/>
      <c r="V9" s="245"/>
      <c r="W9" s="245"/>
      <c r="X9" s="245"/>
      <c r="Y9" s="245"/>
    </row>
    <row r="10" spans="1:25" ht="13.5" thickBot="1" x14ac:dyDescent="0.25">
      <c r="N10" s="102">
        <v>1</v>
      </c>
      <c r="O10" s="103" t="str">
        <f>' pavouk A'!F10</f>
        <v>Voráč Pavel</v>
      </c>
      <c r="P10" s="104" t="s">
        <v>7</v>
      </c>
      <c r="Q10" s="105" t="str">
        <f>' pavouk A'!F26</f>
        <v>Kotásková Julie</v>
      </c>
      <c r="R10" s="106" t="s">
        <v>146</v>
      </c>
      <c r="S10" s="107" t="s">
        <v>148</v>
      </c>
      <c r="T10" s="107" t="s">
        <v>14</v>
      </c>
      <c r="U10" s="107" t="s">
        <v>13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"/>
  <sheetViews>
    <sheetView workbookViewId="0">
      <selection activeCell="AA7" sqref="AA7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9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2">
        <v>1</v>
      </c>
      <c r="B2" s="53" t="str">
        <f>' útěcha A'!C3</f>
        <v>Křepelová Kamila</v>
      </c>
      <c r="C2" s="54" t="s">
        <v>7</v>
      </c>
      <c r="D2" s="10" t="str">
        <f>' útěcha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útěcha A'!D4</f>
        <v>Křepelová Kamila</v>
      </c>
      <c r="P2" s="54" t="s">
        <v>7</v>
      </c>
      <c r="Q2" s="10" t="str">
        <f>' útěcha A'!D8</f>
        <v>Marek František</v>
      </c>
      <c r="R2" s="42" t="s">
        <v>145</v>
      </c>
      <c r="S2" s="43" t="s">
        <v>147</v>
      </c>
      <c r="T2" s="43" t="s">
        <v>164</v>
      </c>
      <c r="U2" s="43" t="s">
        <v>151</v>
      </c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5">
        <v>2</v>
      </c>
      <c r="B3" s="50" t="str">
        <f>' útěcha A'!C7</f>
        <v>Mikulčíková Michaela</v>
      </c>
      <c r="C3" s="51" t="s">
        <v>7</v>
      </c>
      <c r="D3" s="11" t="str">
        <f>' útěcha A'!C9</f>
        <v>Marek František</v>
      </c>
      <c r="E3" s="44" t="s">
        <v>138</v>
      </c>
      <c r="F3" s="41" t="s">
        <v>138</v>
      </c>
      <c r="G3" s="41" t="s">
        <v>142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 útěcha A'!D12</f>
        <v>Vranka Zachariáš</v>
      </c>
      <c r="P3" s="51" t="s">
        <v>7</v>
      </c>
      <c r="Q3" s="50" t="str">
        <f>' útěcha A'!D16</f>
        <v>Klašková Alžběta</v>
      </c>
      <c r="R3" s="44" t="s">
        <v>143</v>
      </c>
      <c r="S3" s="41" t="s">
        <v>138</v>
      </c>
      <c r="T3" s="41" t="s">
        <v>146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' útěcha A'!C11</f>
        <v>Vranka Zachariáš</v>
      </c>
      <c r="C4" s="51" t="s">
        <v>7</v>
      </c>
      <c r="D4" s="11" t="str">
        <f>' útěcha A'!C13</f>
        <v>Zouharová Beáta</v>
      </c>
      <c r="E4" s="44" t="s">
        <v>24</v>
      </c>
      <c r="F4" s="41" t="s">
        <v>148</v>
      </c>
      <c r="G4" s="41" t="s">
        <v>148</v>
      </c>
      <c r="H4" s="41"/>
      <c r="I4" s="60"/>
      <c r="J4" s="58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 útěcha A'!D20</f>
        <v>Svobodová Kristýna</v>
      </c>
      <c r="P4" s="51" t="s">
        <v>7</v>
      </c>
      <c r="Q4" s="11" t="str">
        <f>' útěcha A'!D24</f>
        <v>Kuklínková Timea</v>
      </c>
      <c r="R4" s="44" t="s">
        <v>141</v>
      </c>
      <c r="S4" s="41" t="s">
        <v>13</v>
      </c>
      <c r="T4" s="41" t="s">
        <v>24</v>
      </c>
      <c r="U4" s="41"/>
      <c r="V4" s="60"/>
      <c r="W4" s="58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25">
      <c r="A5" s="55">
        <v>4</v>
      </c>
      <c r="B5" s="50" t="str">
        <f>' útěcha A'!C15</f>
        <v>bye</v>
      </c>
      <c r="C5" s="51" t="s">
        <v>7</v>
      </c>
      <c r="D5" s="11" t="str">
        <f>' útěcha A'!C17</f>
        <v>Klašková Alžběta</v>
      </c>
      <c r="E5" s="44"/>
      <c r="F5" s="41"/>
      <c r="G5" s="41"/>
      <c r="H5" s="41"/>
      <c r="I5" s="60"/>
      <c r="J5" s="58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útěcha A'!D28</f>
        <v>Novák Šimon</v>
      </c>
      <c r="P5" s="62" t="s">
        <v>7</v>
      </c>
      <c r="Q5" s="12" t="str">
        <f>' útěcha A'!D32</f>
        <v>Sýkora Šebestián</v>
      </c>
      <c r="R5" s="45" t="s">
        <v>141</v>
      </c>
      <c r="S5" s="46" t="s">
        <v>166</v>
      </c>
      <c r="T5" s="46" t="s">
        <v>144</v>
      </c>
      <c r="U5" s="46" t="s">
        <v>149</v>
      </c>
      <c r="V5" s="63" t="s">
        <v>146</v>
      </c>
      <c r="W5" s="64">
        <f>IF(AND(LEN(R5)&gt;0,MID(R5,1,1)&lt;&gt;"-"),"1","0")+IF(AND(LEN(S5)&gt;0,MID(S5,1,1)&lt;&gt;"-"),"1","0")+IF(AND(LEN(T5)&gt;0,MID(T5,1,1)&lt;&gt;"-"),"1","0")+IF(AND(LEN(U5)&gt;0,MID(U5,1,1)&lt;&gt;"-"),"1","0")+IF(AND(LEN(V5)&gt;0,MID(V5,1,1)&lt;&gt;"-"),"1","0")</f>
        <v>2</v>
      </c>
      <c r="X5" s="29" t="s">
        <v>6</v>
      </c>
      <c r="Y5" s="30">
        <f t="shared" si="3"/>
        <v>3</v>
      </c>
    </row>
    <row r="6" spans="1:25" ht="13.5" thickBot="1" x14ac:dyDescent="0.25">
      <c r="A6" s="55">
        <v>5</v>
      </c>
      <c r="B6" s="50" t="str">
        <f>' útěcha A'!C19</f>
        <v>Svobodová Kristýna</v>
      </c>
      <c r="C6" s="51" t="s">
        <v>7</v>
      </c>
      <c r="D6" s="11" t="str">
        <f>' útěcha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46" t="s">
        <v>10</v>
      </c>
      <c r="O6" s="246"/>
      <c r="P6" s="246"/>
      <c r="Q6" s="246"/>
      <c r="R6" s="245"/>
      <c r="S6" s="245"/>
      <c r="T6" s="245"/>
      <c r="U6" s="245"/>
      <c r="V6" s="245"/>
      <c r="W6" s="245"/>
      <c r="X6" s="245"/>
      <c r="Y6" s="245"/>
    </row>
    <row r="7" spans="1:25" x14ac:dyDescent="0.2">
      <c r="A7" s="55">
        <v>6</v>
      </c>
      <c r="B7" s="50" t="str">
        <f>' útěcha A'!C23</f>
        <v>Stavinohová Tereza</v>
      </c>
      <c r="C7" s="51" t="s">
        <v>7</v>
      </c>
      <c r="D7" s="11" t="str">
        <f>' útěcha A'!C25</f>
        <v>Kuklínková Timea</v>
      </c>
      <c r="E7" s="44" t="s">
        <v>147</v>
      </c>
      <c r="F7" s="41" t="s">
        <v>140</v>
      </c>
      <c r="G7" s="41" t="s">
        <v>146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2">
        <v>1</v>
      </c>
      <c r="O7" s="53" t="str">
        <f>' útěcha A'!E6</f>
        <v>Křepelová Kamila</v>
      </c>
      <c r="P7" s="54" t="s">
        <v>7</v>
      </c>
      <c r="Q7" s="68" t="str">
        <f>' útěcha A'!E14</f>
        <v>Klašková Alžběta</v>
      </c>
      <c r="R7" s="141" t="s">
        <v>149</v>
      </c>
      <c r="S7" s="43" t="s">
        <v>148</v>
      </c>
      <c r="T7" s="43" t="s">
        <v>141</v>
      </c>
      <c r="U7" s="43" t="s">
        <v>140</v>
      </c>
      <c r="V7" s="59" t="s">
        <v>139</v>
      </c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2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5">
        <v>7</v>
      </c>
      <c r="B8" s="50" t="str">
        <f>' útěcha A'!C27</f>
        <v>Novák Šimon</v>
      </c>
      <c r="C8" s="51" t="s">
        <v>7</v>
      </c>
      <c r="D8" s="11" t="str">
        <f>' útěcha A'!C29</f>
        <v>Haumerová Sofie</v>
      </c>
      <c r="E8" s="44" t="s">
        <v>148</v>
      </c>
      <c r="F8" s="41" t="s">
        <v>150</v>
      </c>
      <c r="G8" s="41" t="s">
        <v>141</v>
      </c>
      <c r="H8" s="41" t="s">
        <v>147</v>
      </c>
      <c r="I8" s="60" t="s">
        <v>141</v>
      </c>
      <c r="J8" s="58">
        <f t="shared" si="0"/>
        <v>3</v>
      </c>
      <c r="K8" s="26" t="s">
        <v>6</v>
      </c>
      <c r="L8" s="27">
        <f t="shared" si="1"/>
        <v>2</v>
      </c>
      <c r="N8" s="56">
        <v>2</v>
      </c>
      <c r="O8" s="61" t="str">
        <f>' útěcha A'!E22</f>
        <v>Svobodová Kristýna</v>
      </c>
      <c r="P8" s="62" t="s">
        <v>7</v>
      </c>
      <c r="Q8" s="70" t="str">
        <f>' útěcha A'!E30</f>
        <v>Sýkora Šebestián</v>
      </c>
      <c r="R8" s="143" t="s">
        <v>153</v>
      </c>
      <c r="S8" s="46" t="s">
        <v>145</v>
      </c>
      <c r="T8" s="46" t="s">
        <v>144</v>
      </c>
      <c r="U8" s="46" t="s">
        <v>140</v>
      </c>
      <c r="V8" s="63" t="s">
        <v>151</v>
      </c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25">
      <c r="A9" s="56">
        <v>8</v>
      </c>
      <c r="B9" s="61" t="str">
        <f>' útěcha A'!C31</f>
        <v>bye</v>
      </c>
      <c r="C9" s="62" t="s">
        <v>7</v>
      </c>
      <c r="D9" s="12" t="str">
        <f>' útěcha A'!C33</f>
        <v>Sýkora Šebestián</v>
      </c>
      <c r="E9" s="45"/>
      <c r="F9" s="46"/>
      <c r="G9" s="46"/>
      <c r="H9" s="46"/>
      <c r="I9" s="63"/>
      <c r="J9" s="64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9" t="s">
        <v>6</v>
      </c>
      <c r="L9" s="30">
        <v>3</v>
      </c>
      <c r="N9" s="246" t="s">
        <v>67</v>
      </c>
      <c r="O9" s="246"/>
      <c r="P9" s="246"/>
      <c r="Q9" s="246"/>
      <c r="R9" s="245"/>
      <c r="S9" s="245"/>
      <c r="T9" s="245"/>
      <c r="U9" s="245"/>
      <c r="V9" s="245"/>
      <c r="W9" s="245"/>
      <c r="X9" s="245"/>
      <c r="Y9" s="245"/>
    </row>
    <row r="10" spans="1:25" ht="13.5" thickBot="1" x14ac:dyDescent="0.25">
      <c r="N10" s="102">
        <v>1</v>
      </c>
      <c r="O10" s="103" t="str">
        <f>' útěcha A'!F10</f>
        <v>Klašková Alžběta</v>
      </c>
      <c r="P10" s="104" t="s">
        <v>7</v>
      </c>
      <c r="Q10" s="105" t="str">
        <f>' útěcha A'!F26</f>
        <v>Svobodová Kristýna</v>
      </c>
      <c r="R10" s="106" t="s">
        <v>147</v>
      </c>
      <c r="S10" s="107" t="s">
        <v>141</v>
      </c>
      <c r="T10" s="107" t="s">
        <v>21</v>
      </c>
      <c r="U10" s="107" t="s">
        <v>14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workbookViewId="0">
      <selection activeCell="E2" sqref="E2"/>
    </sheetView>
  </sheetViews>
  <sheetFormatPr defaultRowHeight="12.75" x14ac:dyDescent="0.2"/>
  <cols>
    <col min="1" max="2" width="3.57031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87"/>
      <c r="B1" s="236" t="str">
        <f>seznam!B1</f>
        <v>BTM U11 Lednice 21.9.2024</v>
      </c>
      <c r="C1" s="241"/>
      <c r="D1" s="241"/>
      <c r="E1" s="241"/>
      <c r="F1" s="241"/>
      <c r="G1" s="241"/>
    </row>
    <row r="2" spans="1:7" ht="12" customHeight="1" x14ac:dyDescent="0.2">
      <c r="A2" s="238"/>
      <c r="B2" s="242">
        <v>1</v>
      </c>
      <c r="C2" s="73" t="str">
        <f>IF(A2&gt;0,VLOOKUP(A2,seznam!$A$4:$C$131,3),"------")</f>
        <v>------</v>
      </c>
      <c r="D2" s="74"/>
      <c r="E2" s="158" t="s">
        <v>61</v>
      </c>
      <c r="F2" s="74"/>
      <c r="G2" s="74"/>
    </row>
    <row r="3" spans="1:7" ht="12" customHeight="1" x14ac:dyDescent="0.2">
      <c r="A3" s="239"/>
      <c r="B3" s="217"/>
      <c r="C3" s="88" t="str">
        <f>IF(A2&gt;0,VLOOKUP(A2,seznam!$A$4:$C$131,2),"------")</f>
        <v>------</v>
      </c>
      <c r="D3" s="74"/>
      <c r="E3" s="74"/>
      <c r="F3" s="74"/>
      <c r="G3" s="74"/>
    </row>
    <row r="4" spans="1:7" ht="12" customHeight="1" x14ac:dyDescent="0.2">
      <c r="A4" s="238"/>
      <c r="B4" s="240">
        <v>2</v>
      </c>
      <c r="C4" s="75" t="str">
        <f>IF(A4&gt;0,VLOOKUP(A4,seznam!$A$4:$C$131,3),"------")</f>
        <v>------</v>
      </c>
      <c r="D4" s="76" t="str">
        <f>IF(zap_útěcha!J2&gt;zap_útěcha!L2,zap_útěcha!B2,IF(zap_útěcha!J2&lt;zap_útěcha!L2,zap_útěcha!D2," "))</f>
        <v xml:space="preserve"> </v>
      </c>
      <c r="E4" s="74"/>
      <c r="F4" s="74"/>
      <c r="G4" s="74"/>
    </row>
    <row r="5" spans="1:7" ht="12" customHeight="1" x14ac:dyDescent="0.2">
      <c r="A5" s="239"/>
      <c r="B5" s="240"/>
      <c r="C5" s="89" t="str">
        <f>IF(A4&gt;0,VLOOKUP(A4,seznam!$A$4:$C$131,2),"------")</f>
        <v>------</v>
      </c>
      <c r="D5" s="74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 xml:space="preserve"> </v>
      </c>
      <c r="E5" s="77"/>
      <c r="F5" s="74"/>
      <c r="G5" s="74"/>
    </row>
    <row r="6" spans="1:7" ht="12" customHeight="1" x14ac:dyDescent="0.2">
      <c r="A6" s="238"/>
      <c r="B6" s="240">
        <v>3</v>
      </c>
      <c r="C6" s="73" t="str">
        <f>IF(A6&gt;0,VLOOKUP(A6,seznam!$A$4:$C$131,3),"------")</f>
        <v>------</v>
      </c>
      <c r="D6" s="74"/>
      <c r="E6" s="78" t="str">
        <f>IF(zap_útěcha!W2&gt;zap_útěcha!Y2,zap_útěcha!O2,IF(zap_útěcha!W2&lt;zap_útěcha!Y2,zap_útěcha!Q2," "))</f>
        <v xml:space="preserve"> </v>
      </c>
      <c r="F6" s="74"/>
      <c r="G6" s="74"/>
    </row>
    <row r="7" spans="1:7" ht="12" customHeight="1" x14ac:dyDescent="0.2">
      <c r="A7" s="239"/>
      <c r="B7" s="240"/>
      <c r="C7" s="88" t="str">
        <f>IF(A6&gt;0,VLOOKUP(A6,seznam!$A$4:$C$131,2),"------")</f>
        <v>------</v>
      </c>
      <c r="D7" s="74"/>
      <c r="E7" s="77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 xml:space="preserve"> </v>
      </c>
      <c r="F7" s="77"/>
      <c r="G7" s="74"/>
    </row>
    <row r="8" spans="1:7" ht="12" customHeight="1" x14ac:dyDescent="0.2">
      <c r="A8" s="238"/>
      <c r="B8" s="240">
        <v>4</v>
      </c>
      <c r="C8" s="75" t="str">
        <f>IF(A8&gt;0,VLOOKUP(A8,seznam!$A$4:$C$131,3),"------")</f>
        <v>------</v>
      </c>
      <c r="D8" s="76" t="str">
        <f>IF(zap_útěcha!J3&gt;zap_útěcha!L3,zap_útěcha!B3,IF(zap_útěcha!J3&lt;zap_útěcha!L3,zap_útěcha!D3," "))</f>
        <v xml:space="preserve"> </v>
      </c>
      <c r="E8" s="77"/>
      <c r="F8" s="77"/>
      <c r="G8" s="74"/>
    </row>
    <row r="9" spans="1:7" ht="12" customHeight="1" x14ac:dyDescent="0.2">
      <c r="A9" s="239"/>
      <c r="B9" s="240"/>
      <c r="C9" s="89" t="str">
        <f>IF(A8&gt;0,VLOOKUP(A8,seznam!$A$4:$C$131,2),"------")</f>
        <v>------</v>
      </c>
      <c r="D9" s="74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 xml:space="preserve"> </v>
      </c>
      <c r="E9" s="74"/>
      <c r="F9" s="77"/>
      <c r="G9" s="74"/>
    </row>
    <row r="10" spans="1:7" ht="12" customHeight="1" x14ac:dyDescent="0.2">
      <c r="A10" s="238"/>
      <c r="B10" s="240">
        <v>5</v>
      </c>
      <c r="C10" s="73" t="str">
        <f>IF(A10&gt;0,VLOOKUP(A10,seznam!$A$4:$C$131,3),"------")</f>
        <v>------</v>
      </c>
      <c r="D10" s="74"/>
      <c r="E10" s="74"/>
      <c r="F10" s="78" t="str">
        <f>IF(zap_útěcha!W11&gt;zap_útěcha!Y11,zap_útěcha!O11,IF(zap_útěcha!W11&lt;zap_útěcha!Y11,zap_útěcha!Q11," "))</f>
        <v xml:space="preserve"> </v>
      </c>
      <c r="G10" s="74"/>
    </row>
    <row r="11" spans="1:7" ht="12" customHeight="1" x14ac:dyDescent="0.2">
      <c r="A11" s="239"/>
      <c r="B11" s="240"/>
      <c r="C11" s="88" t="str">
        <f>IF(A10&gt;0,VLOOKUP(A10,seznam!$A$4:$C$131,2),"------")</f>
        <v>------</v>
      </c>
      <c r="D11" s="74"/>
      <c r="E11" s="74"/>
      <c r="F11" s="77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 xml:space="preserve"> </v>
      </c>
      <c r="G11" s="77"/>
    </row>
    <row r="12" spans="1:7" ht="12" customHeight="1" x14ac:dyDescent="0.2">
      <c r="A12" s="238"/>
      <c r="B12" s="240">
        <v>6</v>
      </c>
      <c r="C12" s="75" t="str">
        <f>IF(A12&gt;0,VLOOKUP(A12,seznam!$A$4:$C$131,3),"------")</f>
        <v>------</v>
      </c>
      <c r="D12" s="76" t="str">
        <f>IF(zap_útěcha!J4&gt;zap_útěcha!L4,zap_útěcha!B4,IF(zap_útěcha!J4&lt;zap_útěcha!L4,zap_útěcha!D4," "))</f>
        <v xml:space="preserve"> </v>
      </c>
      <c r="E12" s="74"/>
      <c r="F12" s="77"/>
      <c r="G12" s="77"/>
    </row>
    <row r="13" spans="1:7" ht="12" customHeight="1" x14ac:dyDescent="0.2">
      <c r="A13" s="239"/>
      <c r="B13" s="240"/>
      <c r="C13" s="89" t="str">
        <f>IF(A12&gt;0,VLOOKUP(A12,seznam!$A$4:$C$131,2),"------")</f>
        <v>------</v>
      </c>
      <c r="D13" s="74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 xml:space="preserve"> </v>
      </c>
      <c r="E13" s="77"/>
      <c r="F13" s="77"/>
      <c r="G13" s="77"/>
    </row>
    <row r="14" spans="1:7" ht="12" customHeight="1" x14ac:dyDescent="0.2">
      <c r="A14" s="238"/>
      <c r="B14" s="240">
        <v>7</v>
      </c>
      <c r="C14" s="73" t="str">
        <f>IF(A14&gt;0,VLOOKUP(A14,seznam!$A$4:$C$131,3),"------")</f>
        <v>------</v>
      </c>
      <c r="D14" s="74"/>
      <c r="E14" s="78" t="str">
        <f>IF(zap_útěcha!W3&gt;zap_útěcha!Y3,zap_útěcha!O3,IF(zap_útěcha!W3&lt;zap_útěcha!Y3,zap_útěcha!Q3," "))</f>
        <v xml:space="preserve"> </v>
      </c>
      <c r="F14" s="77"/>
      <c r="G14" s="77"/>
    </row>
    <row r="15" spans="1:7" ht="12" customHeight="1" x14ac:dyDescent="0.2">
      <c r="A15" s="239"/>
      <c r="B15" s="240"/>
      <c r="C15" s="88" t="str">
        <f>IF(A14&gt;0,VLOOKUP(A14,seznam!$A$4:$C$131,2),"------")</f>
        <v>------</v>
      </c>
      <c r="D15" s="74"/>
      <c r="E15" s="77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 xml:space="preserve"> </v>
      </c>
      <c r="F15" s="74"/>
      <c r="G15" s="77"/>
    </row>
    <row r="16" spans="1:7" ht="12" customHeight="1" x14ac:dyDescent="0.2">
      <c r="A16" s="238"/>
      <c r="B16" s="240">
        <v>8</v>
      </c>
      <c r="C16" s="75" t="str">
        <f>IF(A16&gt;0,VLOOKUP(A16,seznam!$A$4:$C$131,3),"------")</f>
        <v>------</v>
      </c>
      <c r="D16" s="76" t="str">
        <f>IF(zap_útěcha!J5&gt;zap_útěcha!L5,zap_útěcha!B5,IF(zap_útěcha!J5&lt;zap_útěcha!L5,zap_útěcha!D5," "))</f>
        <v xml:space="preserve"> </v>
      </c>
      <c r="E16" s="77"/>
      <c r="F16" s="74"/>
      <c r="G16" s="77"/>
    </row>
    <row r="17" spans="1:7" ht="12" customHeight="1" x14ac:dyDescent="0.2">
      <c r="A17" s="239"/>
      <c r="B17" s="240"/>
      <c r="C17" s="89" t="str">
        <f>IF(A16&gt;0,VLOOKUP(A16,seznam!$A$4:$C$131,2),"------")</f>
        <v>------</v>
      </c>
      <c r="D17" s="74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 xml:space="preserve"> </v>
      </c>
      <c r="E17" s="74"/>
      <c r="F17" s="74"/>
      <c r="G17" s="77"/>
    </row>
    <row r="18" spans="1:7" ht="12" customHeight="1" x14ac:dyDescent="0.2">
      <c r="A18" s="238"/>
      <c r="B18" s="240">
        <v>9</v>
      </c>
      <c r="C18" s="73" t="str">
        <f>IF(A18&gt;0,VLOOKUP(A18,seznam!$A$4:$C$131,3),"------")</f>
        <v>------</v>
      </c>
      <c r="D18" s="74"/>
      <c r="E18" s="74"/>
      <c r="F18" s="74"/>
      <c r="G18" s="78" t="str">
        <f>IF(zap_útěcha!W16&gt;zap_útěcha!Y16,zap_útěcha!O16,IF(zap_útěcha!W16&lt;zap_útěcha!Y16,zap_útěcha!Q16," "))</f>
        <v xml:space="preserve"> </v>
      </c>
    </row>
    <row r="19" spans="1:7" ht="12" customHeight="1" x14ac:dyDescent="0.2">
      <c r="A19" s="239"/>
      <c r="B19" s="240"/>
      <c r="C19" s="88" t="str">
        <f>IF(A18&gt;0,VLOOKUP(A18,seznam!$A$4:$C$131,2),"------")</f>
        <v>------</v>
      </c>
      <c r="D19" s="74"/>
      <c r="E19" s="74"/>
      <c r="F19" s="74"/>
      <c r="G19" s="159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 xml:space="preserve"> </v>
      </c>
    </row>
    <row r="20" spans="1:7" ht="12" customHeight="1" x14ac:dyDescent="0.2">
      <c r="A20" s="238"/>
      <c r="B20" s="240">
        <v>10</v>
      </c>
      <c r="C20" s="75" t="str">
        <f>IF(A20&gt;0,VLOOKUP(A20,seznam!$A$4:$C$131,3),"------")</f>
        <v>------</v>
      </c>
      <c r="D20" s="76" t="str">
        <f>IF(zap_útěcha!J6&gt;zap_útěcha!L6,zap_útěcha!B6,IF(zap_útěcha!J6&lt;zap_útěcha!L6,zap_útěcha!D6," "))</f>
        <v xml:space="preserve"> </v>
      </c>
      <c r="E20" s="74"/>
      <c r="F20" s="74"/>
      <c r="G20" s="79"/>
    </row>
    <row r="21" spans="1:7" ht="12" customHeight="1" x14ac:dyDescent="0.2">
      <c r="A21" s="239"/>
      <c r="B21" s="240"/>
      <c r="C21" s="89" t="str">
        <f>IF(A20&gt;0,VLOOKUP(A20,seznam!$A$4:$C$131,2),"------")</f>
        <v>------</v>
      </c>
      <c r="D21" s="74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 xml:space="preserve"> </v>
      </c>
      <c r="E21" s="77"/>
      <c r="F21" s="74"/>
      <c r="G21" s="79"/>
    </row>
    <row r="22" spans="1:7" ht="12" customHeight="1" x14ac:dyDescent="0.2">
      <c r="A22" s="238"/>
      <c r="B22" s="240">
        <v>11</v>
      </c>
      <c r="C22" s="73" t="str">
        <f>IF(A22&gt;0,VLOOKUP(A22,seznam!$A$4:$C$131,3),"------")</f>
        <v>------</v>
      </c>
      <c r="D22" s="74"/>
      <c r="E22" s="78" t="str">
        <f>IF(zap_útěcha!W4&gt;zap_útěcha!Y4,zap_útěcha!O4,IF(zap_útěcha!W4&lt;zap_útěcha!Y4,zap_útěcha!Q4," "))</f>
        <v xml:space="preserve"> </v>
      </c>
      <c r="F22" s="74"/>
      <c r="G22" s="79"/>
    </row>
    <row r="23" spans="1:7" ht="12" customHeight="1" x14ac:dyDescent="0.2">
      <c r="A23" s="239"/>
      <c r="B23" s="240"/>
      <c r="C23" s="88" t="str">
        <f>IF(A22&gt;0,VLOOKUP(A22,seznam!$A$4:$C$131,2),"------")</f>
        <v>------</v>
      </c>
      <c r="D23" s="74"/>
      <c r="E23" s="77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 xml:space="preserve"> </v>
      </c>
      <c r="F23" s="77"/>
      <c r="G23" s="79"/>
    </row>
    <row r="24" spans="1:7" ht="12" customHeight="1" x14ac:dyDescent="0.2">
      <c r="A24" s="238"/>
      <c r="B24" s="240">
        <v>12</v>
      </c>
      <c r="C24" s="75" t="str">
        <f>IF(A24&gt;0,VLOOKUP(A24,seznam!$A$4:$C$131,3),"------")</f>
        <v>------</v>
      </c>
      <c r="D24" s="76" t="str">
        <f>IF(zap_útěcha!J7&gt;zap_útěcha!L7,zap_útěcha!B7,IF(zap_útěcha!J7&lt;zap_útěcha!L7,zap_útěcha!D7," "))</f>
        <v xml:space="preserve"> </v>
      </c>
      <c r="E24" s="77"/>
      <c r="F24" s="77"/>
      <c r="G24" s="79"/>
    </row>
    <row r="25" spans="1:7" ht="12" customHeight="1" x14ac:dyDescent="0.2">
      <c r="A25" s="239"/>
      <c r="B25" s="240"/>
      <c r="C25" s="89" t="str">
        <f>IF(A24&gt;0,VLOOKUP(A24,seznam!$A$4:$C$131,2),"------")</f>
        <v>------</v>
      </c>
      <c r="D25" s="74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 xml:space="preserve"> </v>
      </c>
      <c r="E25" s="74"/>
      <c r="F25" s="77"/>
      <c r="G25" s="79"/>
    </row>
    <row r="26" spans="1:7" ht="12" customHeight="1" x14ac:dyDescent="0.2">
      <c r="A26" s="238"/>
      <c r="B26" s="240">
        <v>13</v>
      </c>
      <c r="C26" s="73" t="str">
        <f>IF(A26&gt;0,VLOOKUP(A26,seznam!$A$4:$C$131,3),"------")</f>
        <v>------</v>
      </c>
      <c r="D26" s="74"/>
      <c r="E26" s="74"/>
      <c r="F26" s="78" t="str">
        <f>IF(zap_útěcha!W12&gt;zap_útěcha!Y12,zap_útěcha!O12,IF(zap_útěcha!W12&lt;zap_útěcha!Y12,zap_útěcha!Q12," "))</f>
        <v xml:space="preserve"> </v>
      </c>
      <c r="G26" s="79"/>
    </row>
    <row r="27" spans="1:7" ht="12" customHeight="1" x14ac:dyDescent="0.2">
      <c r="A27" s="239"/>
      <c r="B27" s="240"/>
      <c r="C27" s="88" t="str">
        <f>IF(A26&gt;0,VLOOKUP(A26,seznam!$A$4:$C$131,2),"------")</f>
        <v>------</v>
      </c>
      <c r="D27" s="74"/>
      <c r="E27" s="74"/>
      <c r="F27" s="77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 xml:space="preserve"> </v>
      </c>
      <c r="G27" s="80"/>
    </row>
    <row r="28" spans="1:7" ht="12" customHeight="1" x14ac:dyDescent="0.2">
      <c r="A28" s="238"/>
      <c r="B28" s="240">
        <v>14</v>
      </c>
      <c r="C28" s="75" t="str">
        <f>IF(A28&gt;0,VLOOKUP(A28,seznam!$A$4:$C$131,3),"------")</f>
        <v>------</v>
      </c>
      <c r="D28" s="76" t="str">
        <f>IF(zap_útěcha!J8&gt;zap_útěcha!L8,zap_útěcha!B8,IF(zap_útěcha!J8&lt;zap_útěcha!L8,zap_útěcha!D8," "))</f>
        <v xml:space="preserve"> </v>
      </c>
      <c r="E28" s="74"/>
      <c r="F28" s="77"/>
      <c r="G28" s="80"/>
    </row>
    <row r="29" spans="1:7" ht="12" customHeight="1" x14ac:dyDescent="0.2">
      <c r="A29" s="239"/>
      <c r="B29" s="240"/>
      <c r="C29" s="89" t="str">
        <f>IF(A28&gt;0,VLOOKUP(A28,seznam!$A$4:$C$131,2),"------")</f>
        <v>------</v>
      </c>
      <c r="D29" s="74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 xml:space="preserve"> </v>
      </c>
      <c r="E29" s="77"/>
      <c r="F29" s="77"/>
      <c r="G29" s="80"/>
    </row>
    <row r="30" spans="1:7" ht="12" customHeight="1" x14ac:dyDescent="0.2">
      <c r="A30" s="238"/>
      <c r="B30" s="240">
        <v>15</v>
      </c>
      <c r="C30" s="73" t="str">
        <f>IF(A30&gt;0,VLOOKUP(A30,seznam!$A$4:$C$131,3),"------")</f>
        <v>------</v>
      </c>
      <c r="D30" s="74"/>
      <c r="E30" s="78" t="str">
        <f>IF(zap_útěcha!W5&gt;zap_útěcha!Y5,zap_útěcha!O5,IF(zap_útěcha!W5&lt;zap_útěcha!Y5,zap_útěcha!Q5," "))</f>
        <v xml:space="preserve"> </v>
      </c>
      <c r="F30" s="77"/>
      <c r="G30" s="80"/>
    </row>
    <row r="31" spans="1:7" ht="12" customHeight="1" x14ac:dyDescent="0.2">
      <c r="A31" s="239"/>
      <c r="B31" s="240"/>
      <c r="C31" s="88" t="str">
        <f>IF(A30&gt;0,VLOOKUP(A30,seznam!$A$4:$C$131,2),"------")</f>
        <v>------</v>
      </c>
      <c r="D31" s="74"/>
      <c r="E31" s="77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 xml:space="preserve"> </v>
      </c>
      <c r="F31" s="74"/>
      <c r="G31" s="80"/>
    </row>
    <row r="32" spans="1:7" ht="12" customHeight="1" x14ac:dyDescent="0.2">
      <c r="A32" s="238"/>
      <c r="B32" s="240">
        <v>16</v>
      </c>
      <c r="C32" s="75" t="str">
        <f>IF(A32&gt;0,VLOOKUP(A32,seznam!$A$4:$C$131,3),"------")</f>
        <v>------</v>
      </c>
      <c r="D32" s="76" t="str">
        <f>IF(zap_útěcha!J9&gt;zap_útěcha!L9,zap_útěcha!B9,IF(zap_útěcha!J9&lt;zap_útěcha!L9,zap_útěcha!D9," "))</f>
        <v xml:space="preserve"> </v>
      </c>
      <c r="E32" s="77"/>
      <c r="F32" s="74"/>
      <c r="G32" s="80"/>
    </row>
    <row r="33" spans="1:7" ht="12" customHeight="1" x14ac:dyDescent="0.2">
      <c r="A33" s="239"/>
      <c r="B33" s="240"/>
      <c r="C33" s="89" t="str">
        <f>IF(A32&gt;0,VLOOKUP(A32,seznam!$A$4:$C$131,2),"------")</f>
        <v>------</v>
      </c>
      <c r="D33" s="74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 xml:space="preserve"> </v>
      </c>
      <c r="E33" s="74"/>
      <c r="F33" s="74"/>
      <c r="G33" s="80"/>
    </row>
    <row r="34" spans="1:7" ht="12" customHeight="1" x14ac:dyDescent="0.2">
      <c r="A34" s="238"/>
      <c r="B34" s="240">
        <v>17</v>
      </c>
      <c r="C34" s="73" t="str">
        <f>IF(A34&gt;0,VLOOKUP(A34,seznam!$A$4:$C$131,3),"------")</f>
        <v>------</v>
      </c>
      <c r="D34" s="74"/>
      <c r="E34" s="74"/>
      <c r="F34" s="74"/>
      <c r="G34" s="161" t="str">
        <f>IF(zap_útěcha!W19&gt;zap_útěcha!Y19,zap_útěcha!O19,IF(zap_útěcha!W19&lt;zap_útěcha!Y19,zap_útěcha!Q19," "))</f>
        <v xml:space="preserve"> </v>
      </c>
    </row>
    <row r="35" spans="1:7" ht="12" customHeight="1" x14ac:dyDescent="0.2">
      <c r="A35" s="239"/>
      <c r="B35" s="240"/>
      <c r="C35" s="88" t="str">
        <f>IF(A34&gt;0,VLOOKUP(A34,seznam!$A$4:$C$131,2),"------")</f>
        <v>------</v>
      </c>
      <c r="D35" s="74"/>
      <c r="E35" s="158"/>
      <c r="F35" s="74"/>
      <c r="G35" s="80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 x14ac:dyDescent="0.2">
      <c r="A36" s="238"/>
      <c r="B36" s="240">
        <v>18</v>
      </c>
      <c r="C36" s="75" t="str">
        <f>IF(A36&gt;0,VLOOKUP(A36,seznam!$A$4:$C$131,3),"------")</f>
        <v>------</v>
      </c>
      <c r="D36" s="76" t="str">
        <f>IF(zap_útěcha!J10&gt;zap_útěcha!L10,zap_útěcha!B10,IF(zap_útěcha!J10&lt;zap_útěcha!L10,zap_útěcha!D10," "))</f>
        <v xml:space="preserve"> </v>
      </c>
      <c r="E36" s="74"/>
      <c r="F36" s="74"/>
      <c r="G36" s="80"/>
    </row>
    <row r="37" spans="1:7" ht="12" customHeight="1" x14ac:dyDescent="0.2">
      <c r="A37" s="239"/>
      <c r="B37" s="240"/>
      <c r="C37" s="89" t="str">
        <f>IF(A36&gt;0,VLOOKUP(A36,seznam!$A$4:$C$131,2),"------")</f>
        <v>------</v>
      </c>
      <c r="D37" s="74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77"/>
      <c r="F37" s="74"/>
      <c r="G37" s="80"/>
    </row>
    <row r="38" spans="1:7" ht="12" customHeight="1" x14ac:dyDescent="0.2">
      <c r="A38" s="238"/>
      <c r="B38" s="240">
        <v>19</v>
      </c>
      <c r="C38" s="73" t="str">
        <f>IF(A38&gt;0,VLOOKUP(A38,seznam!$A$4:$C$131,3),"------")</f>
        <v>------</v>
      </c>
      <c r="D38" s="74"/>
      <c r="E38" s="78" t="str">
        <f>IF(zap_útěcha!W6&gt;zap_útěcha!Y6,zap_útěcha!O6,IF(zap_útěcha!W6&lt;zap_útěcha!Y6,zap_útěcha!Q6," "))</f>
        <v xml:space="preserve"> </v>
      </c>
      <c r="F38" s="74"/>
      <c r="G38" s="80"/>
    </row>
    <row r="39" spans="1:7" ht="12" customHeight="1" x14ac:dyDescent="0.2">
      <c r="A39" s="239"/>
      <c r="B39" s="240"/>
      <c r="C39" s="88" t="str">
        <f>IF(A38&gt;0,VLOOKUP(A38,seznam!$A$4:$C$131,2),"------")</f>
        <v>------</v>
      </c>
      <c r="D39" s="74"/>
      <c r="E39" s="77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77"/>
      <c r="G39" s="80"/>
    </row>
    <row r="40" spans="1:7" ht="12" customHeight="1" x14ac:dyDescent="0.2">
      <c r="A40" s="238"/>
      <c r="B40" s="240">
        <v>20</v>
      </c>
      <c r="C40" s="75" t="str">
        <f>IF(A40&gt;0,VLOOKUP(A40,seznam!$A$4:$C$131,3),"------")</f>
        <v>------</v>
      </c>
      <c r="D40" s="76" t="str">
        <f>IF(zap_útěcha!J11&gt;zap_útěcha!L11,zap_útěcha!B11,IF(zap_útěcha!J11&lt;zap_útěcha!L11,zap_útěcha!D11," "))</f>
        <v xml:space="preserve"> </v>
      </c>
      <c r="E40" s="77"/>
      <c r="F40" s="77"/>
      <c r="G40" s="80"/>
    </row>
    <row r="41" spans="1:7" ht="12" customHeight="1" x14ac:dyDescent="0.2">
      <c r="A41" s="239"/>
      <c r="B41" s="240"/>
      <c r="C41" s="89" t="str">
        <f>IF(A40&gt;0,VLOOKUP(A40,seznam!$A$4:$C$131,2),"------")</f>
        <v>------</v>
      </c>
      <c r="D41" s="74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74"/>
      <c r="F41" s="77"/>
      <c r="G41" s="80"/>
    </row>
    <row r="42" spans="1:7" ht="12" customHeight="1" x14ac:dyDescent="0.2">
      <c r="A42" s="238"/>
      <c r="B42" s="240">
        <v>21</v>
      </c>
      <c r="C42" s="73" t="str">
        <f>IF(A42&gt;0,VLOOKUP(A42,seznam!$A$4:$C$131,3),"------")</f>
        <v>------</v>
      </c>
      <c r="D42" s="74"/>
      <c r="E42" s="74"/>
      <c r="F42" s="78" t="str">
        <f>IF(zap_útěcha!W13&gt;zap_útěcha!Y13,zap_útěcha!O13,IF(zap_útěcha!W13&lt;zap_útěcha!Y13,zap_útěcha!Q13," "))</f>
        <v xml:space="preserve"> </v>
      </c>
      <c r="G42" s="80"/>
    </row>
    <row r="43" spans="1:7" ht="12" customHeight="1" x14ac:dyDescent="0.2">
      <c r="A43" s="239"/>
      <c r="B43" s="240"/>
      <c r="C43" s="88" t="str">
        <f>IF(A42&gt;0,VLOOKUP(A42,seznam!$A$4:$C$131,2),"------")</f>
        <v>------</v>
      </c>
      <c r="D43" s="74"/>
      <c r="E43" s="74"/>
      <c r="F43" s="77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79"/>
    </row>
    <row r="44" spans="1:7" ht="12" customHeight="1" x14ac:dyDescent="0.2">
      <c r="A44" s="238"/>
      <c r="B44" s="240">
        <v>22</v>
      </c>
      <c r="C44" s="75" t="str">
        <f>IF(A44&gt;0,VLOOKUP(A44,seznam!$A$4:$C$131,3),"------")</f>
        <v>------</v>
      </c>
      <c r="D44" s="76" t="str">
        <f>IF(zap_útěcha!J12&gt;zap_útěcha!L12,zap_útěcha!B12,IF(zap_útěcha!J12&lt;zap_útěcha!L12,zap_útěcha!D12," "))</f>
        <v xml:space="preserve"> </v>
      </c>
      <c r="E44" s="74"/>
      <c r="F44" s="77"/>
      <c r="G44" s="79"/>
    </row>
    <row r="45" spans="1:7" ht="12" customHeight="1" x14ac:dyDescent="0.2">
      <c r="A45" s="239"/>
      <c r="B45" s="240"/>
      <c r="C45" s="89" t="str">
        <f>IF(A44&gt;0,VLOOKUP(A44,seznam!$A$4:$C$131,2),"------")</f>
        <v>------</v>
      </c>
      <c r="D45" s="74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77"/>
      <c r="F45" s="77"/>
      <c r="G45" s="79"/>
    </row>
    <row r="46" spans="1:7" ht="12" customHeight="1" x14ac:dyDescent="0.2">
      <c r="A46" s="238"/>
      <c r="B46" s="240">
        <v>23</v>
      </c>
      <c r="C46" s="73" t="str">
        <f>IF(A46&gt;0,VLOOKUP(A46,seznam!$A$4:$C$131,3),"------")</f>
        <v>------</v>
      </c>
      <c r="D46" s="74"/>
      <c r="E46" s="78" t="str">
        <f>IF(zap_útěcha!W7&gt;zap_útěcha!Y7,zap_útěcha!O7,IF(zap_útěcha!W7&lt;zap_útěcha!Y7,zap_útěcha!Q7," "))</f>
        <v xml:space="preserve"> </v>
      </c>
      <c r="F46" s="77"/>
      <c r="G46" s="79"/>
    </row>
    <row r="47" spans="1:7" ht="12" customHeight="1" x14ac:dyDescent="0.2">
      <c r="A47" s="239"/>
      <c r="B47" s="240"/>
      <c r="C47" s="88" t="str">
        <f>IF(A46&gt;0,VLOOKUP(A46,seznam!$A$4:$C$131,2),"------")</f>
        <v>------</v>
      </c>
      <c r="D47" s="74"/>
      <c r="E47" s="77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74"/>
      <c r="G47" s="79"/>
    </row>
    <row r="48" spans="1:7" ht="12" customHeight="1" x14ac:dyDescent="0.2">
      <c r="A48" s="238"/>
      <c r="B48" s="240">
        <v>24</v>
      </c>
      <c r="C48" s="75" t="str">
        <f>IF(A48&gt;0,VLOOKUP(A48,seznam!$A$4:$C$131,3),"------")</f>
        <v>------</v>
      </c>
      <c r="D48" s="76" t="str">
        <f>IF(zap_útěcha!J13&gt;zap_útěcha!L13,zap_útěcha!B13,IF(zap_útěcha!J13&lt;zap_útěcha!L13,zap_útěcha!D13," "))</f>
        <v xml:space="preserve"> </v>
      </c>
      <c r="E48" s="77"/>
      <c r="F48" s="74"/>
      <c r="G48" s="79"/>
    </row>
    <row r="49" spans="1:7" ht="12" customHeight="1" x14ac:dyDescent="0.2">
      <c r="A49" s="239"/>
      <c r="B49" s="240"/>
      <c r="C49" s="89" t="str">
        <f>IF(A48&gt;0,VLOOKUP(A48,seznam!$A$4:$C$131,2),"------")</f>
        <v>------</v>
      </c>
      <c r="D49" s="74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74"/>
      <c r="F49" s="74"/>
      <c r="G49" s="79"/>
    </row>
    <row r="50" spans="1:7" ht="12" customHeight="1" x14ac:dyDescent="0.2">
      <c r="A50" s="238"/>
      <c r="B50" s="240">
        <v>25</v>
      </c>
      <c r="C50" s="73" t="str">
        <f>IF(A50&gt;0,VLOOKUP(A50,seznam!$A$4:$C$131,3),"------")</f>
        <v>------</v>
      </c>
      <c r="D50" s="74"/>
      <c r="E50" s="74"/>
      <c r="F50" s="74"/>
      <c r="G50" s="160" t="str">
        <f>IF(zap_útěcha!W17&gt;zap_útěcha!Y17,zap_útěcha!O17,IF(zap_útěcha!W17&lt;zap_útěcha!Y17,zap_útěcha!Q17," "))</f>
        <v xml:space="preserve"> </v>
      </c>
    </row>
    <row r="51" spans="1:7" ht="12" customHeight="1" x14ac:dyDescent="0.2">
      <c r="A51" s="239"/>
      <c r="B51" s="240"/>
      <c r="C51" s="88" t="str">
        <f>IF(A50&gt;0,VLOOKUP(A50,seznam!$A$4:$C$131,2),"------")</f>
        <v>------</v>
      </c>
      <c r="D51" s="74"/>
      <c r="E51" s="74"/>
      <c r="F51" s="74"/>
      <c r="G51" s="77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 x14ac:dyDescent="0.2">
      <c r="A52" s="238"/>
      <c r="B52" s="240">
        <v>26</v>
      </c>
      <c r="C52" s="75" t="str">
        <f>IF(A52&gt;0,VLOOKUP(A52,seznam!$A$4:$C$131,3),"------")</f>
        <v>------</v>
      </c>
      <c r="D52" s="76" t="str">
        <f>IF(zap_útěcha!J14&gt;zap_útěcha!L14,zap_útěcha!B14,IF(zap_útěcha!J14&lt;zap_útěcha!L14,zap_útěcha!D14," "))</f>
        <v xml:space="preserve"> </v>
      </c>
      <c r="E52" s="74"/>
      <c r="F52" s="74"/>
      <c r="G52" s="77"/>
    </row>
    <row r="53" spans="1:7" ht="12" customHeight="1" x14ac:dyDescent="0.2">
      <c r="A53" s="239"/>
      <c r="B53" s="240"/>
      <c r="C53" s="89" t="str">
        <f>IF(A52&gt;0,VLOOKUP(A52,seznam!$A$4:$C$131,2),"------")</f>
        <v>------</v>
      </c>
      <c r="D53" s="74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77"/>
      <c r="F53" s="74"/>
      <c r="G53" s="77"/>
    </row>
    <row r="54" spans="1:7" ht="12" customHeight="1" x14ac:dyDescent="0.2">
      <c r="A54" s="238"/>
      <c r="B54" s="240">
        <v>27</v>
      </c>
      <c r="C54" s="73" t="str">
        <f>IF(A54&gt;0,VLOOKUP(A54,seznam!$A$4:$C$131,3),"------")</f>
        <v>------</v>
      </c>
      <c r="D54" s="74"/>
      <c r="E54" s="78" t="str">
        <f>IF(zap_útěcha!W8&gt;zap_útěcha!Y8,zap_útěcha!O8,IF(zap_útěcha!W8&lt;zap_útěcha!Y8,zap_útěcha!Q8," "))</f>
        <v xml:space="preserve"> </v>
      </c>
      <c r="F54" s="74"/>
      <c r="G54" s="77"/>
    </row>
    <row r="55" spans="1:7" ht="12" customHeight="1" x14ac:dyDescent="0.2">
      <c r="A55" s="239"/>
      <c r="B55" s="240"/>
      <c r="C55" s="88" t="str">
        <f>IF(A54&gt;0,VLOOKUP(A54,seznam!$A$4:$C$131,2),"------")</f>
        <v>------</v>
      </c>
      <c r="D55" s="74"/>
      <c r="E55" s="77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77"/>
      <c r="G55" s="77"/>
    </row>
    <row r="56" spans="1:7" ht="12" customHeight="1" x14ac:dyDescent="0.2">
      <c r="A56" s="238"/>
      <c r="B56" s="240">
        <v>28</v>
      </c>
      <c r="C56" s="75" t="str">
        <f>IF(A56&gt;0,VLOOKUP(A56,seznam!$A$4:$C$131,3),"------")</f>
        <v>------</v>
      </c>
      <c r="D56" s="76" t="str">
        <f>IF(zap_útěcha!J15&gt;zap_útěcha!L15,zap_útěcha!B15,IF(zap_útěcha!J15&lt;zap_útěcha!L15,zap_útěcha!D15," "))</f>
        <v xml:space="preserve"> </v>
      </c>
      <c r="E56" s="77"/>
      <c r="F56" s="77"/>
      <c r="G56" s="77"/>
    </row>
    <row r="57" spans="1:7" ht="12" customHeight="1" x14ac:dyDescent="0.2">
      <c r="A57" s="239"/>
      <c r="B57" s="240"/>
      <c r="C57" s="89" t="str">
        <f>IF(A56&gt;0,VLOOKUP(A56,seznam!$A$4:$C$131,2),"------")</f>
        <v>------</v>
      </c>
      <c r="D57" s="74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74"/>
      <c r="F57" s="77"/>
      <c r="G57" s="77"/>
    </row>
    <row r="58" spans="1:7" ht="12" customHeight="1" x14ac:dyDescent="0.2">
      <c r="A58" s="238"/>
      <c r="B58" s="240">
        <v>29</v>
      </c>
      <c r="C58" s="73" t="str">
        <f>IF(A58&gt;0,VLOOKUP(A58,seznam!$A$4:$C$131,3),"------")</f>
        <v>------</v>
      </c>
      <c r="D58" s="74"/>
      <c r="E58" s="74"/>
      <c r="F58" s="78" t="str">
        <f>IF(zap_útěcha!W14&gt;zap_útěcha!Y14,zap_útěcha!O14,IF(zap_útěcha!W14&lt;zap_útěcha!Y14,zap_útěcha!Q14," "))</f>
        <v xml:space="preserve"> </v>
      </c>
      <c r="G58" s="77"/>
    </row>
    <row r="59" spans="1:7" ht="12" customHeight="1" x14ac:dyDescent="0.2">
      <c r="A59" s="239"/>
      <c r="B59" s="240"/>
      <c r="C59" s="88" t="str">
        <f>IF(A58&gt;0,VLOOKUP(A58,seznam!$A$4:$C$131,2),"------")</f>
        <v>------</v>
      </c>
      <c r="D59" s="74"/>
      <c r="E59" s="74"/>
      <c r="F59" s="77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74"/>
    </row>
    <row r="60" spans="1:7" ht="12" customHeight="1" x14ac:dyDescent="0.2">
      <c r="A60" s="238"/>
      <c r="B60" s="240">
        <v>30</v>
      </c>
      <c r="C60" s="75" t="str">
        <f>IF(A60&gt;0,VLOOKUP(A60,seznam!$A$4:$C$131,3),"------")</f>
        <v>------</v>
      </c>
      <c r="D60" s="76" t="str">
        <f>IF(zap_útěcha!J16&gt;zap_útěcha!L16,zap_útěcha!B16,IF(zap_útěcha!J16&lt;zap_útěcha!L16,zap_útěcha!D16," "))</f>
        <v xml:space="preserve"> </v>
      </c>
      <c r="E60" s="74"/>
      <c r="F60" s="77"/>
      <c r="G60" s="74"/>
    </row>
    <row r="61" spans="1:7" ht="12" customHeight="1" x14ac:dyDescent="0.2">
      <c r="A61" s="239"/>
      <c r="B61" s="240"/>
      <c r="C61" s="89" t="str">
        <f>IF(A60&gt;0,VLOOKUP(A60,seznam!$A$4:$C$131,2),"------")</f>
        <v>------</v>
      </c>
      <c r="D61" s="74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77"/>
      <c r="F61" s="77"/>
      <c r="G61" s="74"/>
    </row>
    <row r="62" spans="1:7" ht="12" customHeight="1" x14ac:dyDescent="0.2">
      <c r="A62" s="238"/>
      <c r="B62" s="240">
        <v>31</v>
      </c>
      <c r="C62" s="73" t="str">
        <f>IF(A62&gt;0,VLOOKUP(A62,seznam!$A$4:$C$131,3),"------")</f>
        <v>------</v>
      </c>
      <c r="D62" s="74"/>
      <c r="E62" s="78" t="str">
        <f>IF(zap_útěcha!W9&gt;zap_útěcha!Y9,zap_útěcha!O9,IF(zap_útěcha!W9&lt;zap_útěcha!Y9,zap_útěcha!Q9," "))</f>
        <v xml:space="preserve"> </v>
      </c>
      <c r="F62" s="77"/>
      <c r="G62" s="74"/>
    </row>
    <row r="63" spans="1:7" ht="12" customHeight="1" x14ac:dyDescent="0.2">
      <c r="A63" s="239"/>
      <c r="B63" s="240"/>
      <c r="C63" s="88" t="str">
        <f>IF(A62&gt;0,VLOOKUP(A62,seznam!$A$4:$C$131,2),"------")</f>
        <v>------</v>
      </c>
      <c r="D63" s="74"/>
      <c r="E63" s="77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74"/>
      <c r="G63" s="74"/>
    </row>
    <row r="64" spans="1:7" ht="12" customHeight="1" x14ac:dyDescent="0.2">
      <c r="A64" s="238"/>
      <c r="B64" s="174">
        <v>32</v>
      </c>
      <c r="C64" s="75" t="str">
        <f>IF(A64&gt;0,VLOOKUP(A64,seznam!$A$4:$C$131,3),"------")</f>
        <v>------</v>
      </c>
      <c r="D64" s="76" t="str">
        <f>IF(zap_útěcha!J17&gt;zap_útěcha!L17,zap_útěcha!B17,IF(zap_útěcha!J17&lt;zap_útěcha!L17,zap_útěcha!D17," "))</f>
        <v xml:space="preserve"> </v>
      </c>
      <c r="E64" s="77"/>
      <c r="F64" s="74"/>
      <c r="G64" s="74"/>
    </row>
    <row r="65" spans="1:7" ht="12" customHeight="1" x14ac:dyDescent="0.2">
      <c r="A65" s="239"/>
      <c r="B65" s="217"/>
      <c r="C65" s="89" t="str">
        <f>IF(A64&gt;0,VLOOKUP(A64,seznam!$A$4:$C$131,2),"------")</f>
        <v>------</v>
      </c>
      <c r="D65" s="74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74"/>
      <c r="F65" s="74"/>
      <c r="G65" s="74"/>
    </row>
    <row r="66" spans="1:7" ht="12" customHeight="1" x14ac:dyDescent="0.2">
      <c r="A66" s="72"/>
      <c r="B66" s="72"/>
      <c r="C66" s="81"/>
      <c r="D66" s="74"/>
      <c r="E66" s="74"/>
      <c r="F66" s="82"/>
      <c r="G66" s="82"/>
    </row>
  </sheetData>
  <mergeCells count="65">
    <mergeCell ref="A2:A3"/>
    <mergeCell ref="A4:A5"/>
    <mergeCell ref="A6:A7"/>
    <mergeCell ref="A8:A9"/>
    <mergeCell ref="B6:B7"/>
    <mergeCell ref="B8:B9"/>
    <mergeCell ref="B1:G1"/>
    <mergeCell ref="B2:B3"/>
    <mergeCell ref="B4:B5"/>
    <mergeCell ref="B14:B15"/>
    <mergeCell ref="B16:B17"/>
    <mergeCell ref="B10:B11"/>
    <mergeCell ref="B12:B13"/>
    <mergeCell ref="A10:A11"/>
    <mergeCell ref="A12:A13"/>
    <mergeCell ref="A14:A15"/>
    <mergeCell ref="A16:A17"/>
    <mergeCell ref="B22:B23"/>
    <mergeCell ref="B24:B25"/>
    <mergeCell ref="B18:B19"/>
    <mergeCell ref="B20:B21"/>
    <mergeCell ref="A22:A23"/>
    <mergeCell ref="A24:A25"/>
    <mergeCell ref="A20:A21"/>
    <mergeCell ref="A18:A19"/>
    <mergeCell ref="B30:B31"/>
    <mergeCell ref="B32:B33"/>
    <mergeCell ref="B26:B27"/>
    <mergeCell ref="B28:B29"/>
    <mergeCell ref="A32:A33"/>
    <mergeCell ref="A26:A27"/>
    <mergeCell ref="A28:A29"/>
    <mergeCell ref="A30:A31"/>
    <mergeCell ref="B38:B39"/>
    <mergeCell ref="B40:B41"/>
    <mergeCell ref="B34:B35"/>
    <mergeCell ref="B36:B37"/>
    <mergeCell ref="A34:A35"/>
    <mergeCell ref="A36:A37"/>
    <mergeCell ref="A38:A39"/>
    <mergeCell ref="A40:A41"/>
    <mergeCell ref="B46:B47"/>
    <mergeCell ref="B48:B49"/>
    <mergeCell ref="B42:B43"/>
    <mergeCell ref="B44:B45"/>
    <mergeCell ref="A42:A43"/>
    <mergeCell ref="A44:A45"/>
    <mergeCell ref="A46:A47"/>
    <mergeCell ref="A48:A49"/>
    <mergeCell ref="B54:B55"/>
    <mergeCell ref="B62:B63"/>
    <mergeCell ref="B50:B51"/>
    <mergeCell ref="B52:B53"/>
    <mergeCell ref="A54:A55"/>
    <mergeCell ref="A52:A53"/>
    <mergeCell ref="A50:A51"/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</mergeCells>
  <phoneticPr fontId="16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9"/>
  <sheetViews>
    <sheetView workbookViewId="0">
      <selection activeCell="V11" sqref="V11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5" t="s">
        <v>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45" t="s">
        <v>9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</row>
    <row r="2" spans="1:25" x14ac:dyDescent="0.2">
      <c r="A2" s="52">
        <v>1</v>
      </c>
      <c r="B2" s="53" t="str">
        <f>'play-off'!C3</f>
        <v>Pohanka Samuel</v>
      </c>
      <c r="C2" s="54" t="s">
        <v>7</v>
      </c>
      <c r="D2" s="10" t="str">
        <f>'play-off'!C5</f>
        <v>Kovanič Martin</v>
      </c>
      <c r="E2" s="42" t="s">
        <v>149</v>
      </c>
      <c r="F2" s="43" t="s">
        <v>151</v>
      </c>
      <c r="G2" s="43" t="s">
        <v>24</v>
      </c>
      <c r="H2" s="43" t="s">
        <v>148</v>
      </c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2">
        <v>1</v>
      </c>
      <c r="O2" s="53" t="str">
        <f>'play-off'!D4</f>
        <v>Pohanka Samuel</v>
      </c>
      <c r="P2" s="54" t="s">
        <v>7</v>
      </c>
      <c r="Q2" s="10" t="str">
        <f>'play-off'!D8</f>
        <v>Žilková Elen</v>
      </c>
      <c r="R2" s="42" t="s">
        <v>144</v>
      </c>
      <c r="S2" s="43" t="s">
        <v>140</v>
      </c>
      <c r="T2" s="43" t="s">
        <v>147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5">
        <v>2</v>
      </c>
      <c r="B3" s="50" t="str">
        <f>'play-off'!C7</f>
        <v>Hasoňová Jana</v>
      </c>
      <c r="C3" s="51" t="s">
        <v>7</v>
      </c>
      <c r="D3" s="11" t="str">
        <f>'play-off'!C9</f>
        <v>Žilková Elen</v>
      </c>
      <c r="E3" s="44" t="s">
        <v>23</v>
      </c>
      <c r="F3" s="41" t="s">
        <v>153</v>
      </c>
      <c r="G3" s="41" t="s">
        <v>147</v>
      </c>
      <c r="H3" s="41" t="s">
        <v>144</v>
      </c>
      <c r="I3" s="60" t="s">
        <v>143</v>
      </c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'play-off'!D12</f>
        <v>Solfronková Ema</v>
      </c>
      <c r="P3" s="51" t="s">
        <v>7</v>
      </c>
      <c r="Q3" s="50" t="str">
        <f>'play-off'!D16</f>
        <v>Řezníček Filip</v>
      </c>
      <c r="R3" s="44" t="s">
        <v>148</v>
      </c>
      <c r="S3" s="41" t="s">
        <v>13</v>
      </c>
      <c r="T3" s="41" t="s">
        <v>24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5">
        <v>3</v>
      </c>
      <c r="B4" s="50" t="str">
        <f>'play-off'!C11</f>
        <v>Solfronková Ema</v>
      </c>
      <c r="C4" s="51" t="s">
        <v>7</v>
      </c>
      <c r="D4" s="11" t="str">
        <f>'play-off'!C13</f>
        <v>Juráček Michal</v>
      </c>
      <c r="E4" s="44" t="s">
        <v>13</v>
      </c>
      <c r="F4" s="41" t="s">
        <v>14</v>
      </c>
      <c r="G4" s="41" t="s">
        <v>145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'play-off'!D20</f>
        <v>Kurka Matěj</v>
      </c>
      <c r="P4" s="51" t="s">
        <v>7</v>
      </c>
      <c r="Q4" s="11" t="str">
        <f>'play-off'!D24</f>
        <v>Kramář Matěj</v>
      </c>
      <c r="R4" s="44" t="s">
        <v>143</v>
      </c>
      <c r="S4" s="41" t="s">
        <v>163</v>
      </c>
      <c r="T4" s="41" t="s">
        <v>139</v>
      </c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5">
        <v>4</v>
      </c>
      <c r="B5" s="50" t="str">
        <f>'play-off'!C15</f>
        <v>Maradová Eliška</v>
      </c>
      <c r="C5" s="51" t="s">
        <v>7</v>
      </c>
      <c r="D5" s="11" t="str">
        <f>'play-off'!C17</f>
        <v>Řezníček Filip</v>
      </c>
      <c r="E5" s="44" t="s">
        <v>152</v>
      </c>
      <c r="F5" s="41" t="s">
        <v>143</v>
      </c>
      <c r="G5" s="41" t="s">
        <v>144</v>
      </c>
      <c r="H5" s="41"/>
      <c r="I5" s="60"/>
      <c r="J5" s="58">
        <f t="shared" si="0"/>
        <v>0</v>
      </c>
      <c r="K5" s="26" t="s">
        <v>6</v>
      </c>
      <c r="L5" s="27">
        <f t="shared" si="1"/>
        <v>3</v>
      </c>
      <c r="N5" s="55">
        <v>4</v>
      </c>
      <c r="O5" s="50" t="str">
        <f>'play-off'!D28</f>
        <v>Adamová Adéla</v>
      </c>
      <c r="P5" s="51" t="s">
        <v>7</v>
      </c>
      <c r="Q5" s="11" t="str">
        <f>'play-off'!D32</f>
        <v>Šimon Matěj</v>
      </c>
      <c r="R5" s="44" t="s">
        <v>151</v>
      </c>
      <c r="S5" s="41" t="s">
        <v>147</v>
      </c>
      <c r="T5" s="41" t="s">
        <v>138</v>
      </c>
      <c r="U5" s="41" t="s">
        <v>143</v>
      </c>
      <c r="V5" s="60"/>
      <c r="W5" s="58">
        <f t="shared" si="2"/>
        <v>1</v>
      </c>
      <c r="X5" s="26" t="s">
        <v>6</v>
      </c>
      <c r="Y5" s="27">
        <f t="shared" si="3"/>
        <v>3</v>
      </c>
    </row>
    <row r="6" spans="1:25" x14ac:dyDescent="0.2">
      <c r="A6" s="55">
        <v>5</v>
      </c>
      <c r="B6" s="50" t="str">
        <f>'play-off'!C19</f>
        <v>Kurka Matěj</v>
      </c>
      <c r="C6" s="51" t="s">
        <v>7</v>
      </c>
      <c r="D6" s="11" t="str">
        <f>'play-off'!C21</f>
        <v>Beneš Jan</v>
      </c>
      <c r="E6" s="44" t="s">
        <v>24</v>
      </c>
      <c r="F6" s="41" t="s">
        <v>13</v>
      </c>
      <c r="G6" s="41" t="s">
        <v>24</v>
      </c>
      <c r="H6" s="41"/>
      <c r="I6" s="60"/>
      <c r="J6" s="58">
        <f t="shared" si="0"/>
        <v>3</v>
      </c>
      <c r="K6" s="26" t="s">
        <v>6</v>
      </c>
      <c r="L6" s="27">
        <f t="shared" si="1"/>
        <v>0</v>
      </c>
      <c r="N6" s="55">
        <v>5</v>
      </c>
      <c r="O6" s="50" t="str">
        <f>'play-off'!D36</f>
        <v xml:space="preserve"> </v>
      </c>
      <c r="P6" s="51" t="s">
        <v>7</v>
      </c>
      <c r="Q6" s="11" t="str">
        <f>'play-off'!D40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5">
        <v>6</v>
      </c>
      <c r="B7" s="50" t="str">
        <f>'play-off'!C23</f>
        <v>Mráz Eduard</v>
      </c>
      <c r="C7" s="51" t="s">
        <v>7</v>
      </c>
      <c r="D7" s="11" t="str">
        <f>'play-off'!C25</f>
        <v>Kramář Matěj</v>
      </c>
      <c r="E7" s="44" t="s">
        <v>143</v>
      </c>
      <c r="F7" s="41" t="s">
        <v>144</v>
      </c>
      <c r="G7" s="41" t="s">
        <v>144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5">
        <v>6</v>
      </c>
      <c r="O7" s="50" t="str">
        <f>'play-off'!D44</f>
        <v xml:space="preserve"> </v>
      </c>
      <c r="P7" s="51" t="s">
        <v>7</v>
      </c>
      <c r="Q7" s="11" t="str">
        <f>'play-off'!D48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5">
        <v>7</v>
      </c>
      <c r="B8" s="50" t="str">
        <f>'play-off'!C27</f>
        <v>Stanek Peter</v>
      </c>
      <c r="C8" s="51" t="s">
        <v>7</v>
      </c>
      <c r="D8" s="11" t="str">
        <f>'play-off'!C29</f>
        <v>Adamová Adéla</v>
      </c>
      <c r="E8" s="44" t="s">
        <v>146</v>
      </c>
      <c r="F8" s="41" t="s">
        <v>139</v>
      </c>
      <c r="G8" s="41" t="s">
        <v>145</v>
      </c>
      <c r="H8" s="41" t="s">
        <v>139</v>
      </c>
      <c r="I8" s="60"/>
      <c r="J8" s="58">
        <f t="shared" si="0"/>
        <v>1</v>
      </c>
      <c r="K8" s="26" t="s">
        <v>6</v>
      </c>
      <c r="L8" s="27">
        <f t="shared" si="1"/>
        <v>3</v>
      </c>
      <c r="N8" s="55">
        <v>7</v>
      </c>
      <c r="O8" s="50" t="str">
        <f>'play-off'!D52</f>
        <v xml:space="preserve"> </v>
      </c>
      <c r="P8" s="51" t="s">
        <v>7</v>
      </c>
      <c r="Q8" s="11" t="str">
        <f>'play-off'!D56</f>
        <v xml:space="preserve"> </v>
      </c>
      <c r="R8" s="65"/>
      <c r="S8" s="66"/>
      <c r="T8" s="66"/>
      <c r="U8" s="66"/>
      <c r="V8" s="67"/>
      <c r="W8" s="58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'play-off'!C31</f>
        <v>Šimon Matěj</v>
      </c>
      <c r="C9" s="51" t="s">
        <v>7</v>
      </c>
      <c r="D9" s="11" t="str">
        <f>'play-off'!C33</f>
        <v>Šnábl Josef</v>
      </c>
      <c r="E9" s="44" t="s">
        <v>24</v>
      </c>
      <c r="F9" s="41" t="s">
        <v>24</v>
      </c>
      <c r="G9" s="41" t="s">
        <v>151</v>
      </c>
      <c r="H9" s="41"/>
      <c r="I9" s="60"/>
      <c r="J9" s="58">
        <f t="shared" si="0"/>
        <v>3</v>
      </c>
      <c r="K9" s="26" t="s">
        <v>6</v>
      </c>
      <c r="L9" s="27">
        <f t="shared" si="1"/>
        <v>0</v>
      </c>
      <c r="N9" s="56">
        <v>8</v>
      </c>
      <c r="O9" s="61" t="str">
        <f>'play-off'!D60</f>
        <v xml:space="preserve"> </v>
      </c>
      <c r="P9" s="62" t="s">
        <v>7</v>
      </c>
      <c r="Q9" s="12" t="str">
        <f>'play-off'!D64</f>
        <v xml:space="preserve"> </v>
      </c>
      <c r="R9" s="45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5">
        <v>9</v>
      </c>
      <c r="B10" s="50" t="str">
        <f>'play-off'!C35</f>
        <v>------</v>
      </c>
      <c r="C10" s="51" t="s">
        <v>7</v>
      </c>
      <c r="D10" s="11" t="str">
        <f>'play-off'!C37</f>
        <v>------</v>
      </c>
      <c r="E10" s="44"/>
      <c r="F10" s="41"/>
      <c r="G10" s="41"/>
      <c r="H10" s="41"/>
      <c r="I10" s="60"/>
      <c r="J10" s="58">
        <f t="shared" si="0"/>
        <v>0</v>
      </c>
      <c r="K10" s="26" t="s">
        <v>6</v>
      </c>
      <c r="L10" s="27">
        <f t="shared" si="1"/>
        <v>0</v>
      </c>
      <c r="N10" s="246"/>
      <c r="O10" s="246"/>
      <c r="P10" s="246"/>
      <c r="Q10" s="246"/>
      <c r="R10" s="245"/>
      <c r="S10" s="245"/>
      <c r="T10" s="245"/>
      <c r="U10" s="245"/>
      <c r="V10" s="245"/>
      <c r="W10" s="245"/>
      <c r="X10" s="245"/>
      <c r="Y10" s="245"/>
    </row>
    <row r="11" spans="1:25" x14ac:dyDescent="0.2">
      <c r="A11" s="55">
        <v>10</v>
      </c>
      <c r="B11" s="50" t="str">
        <f>'play-off'!C39</f>
        <v>------</v>
      </c>
      <c r="C11" s="51" t="s">
        <v>7</v>
      </c>
      <c r="D11" s="11" t="str">
        <f>'play-off'!C41</f>
        <v>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'play-off'!E6</f>
        <v>Žilková Elen</v>
      </c>
      <c r="P11" s="54" t="s">
        <v>7</v>
      </c>
      <c r="Q11" s="68" t="str">
        <f>'play-off'!E14</f>
        <v>Solfronková Ema</v>
      </c>
      <c r="R11" s="141" t="s">
        <v>138</v>
      </c>
      <c r="S11" s="43" t="s">
        <v>148</v>
      </c>
      <c r="T11" s="43" t="s">
        <v>139</v>
      </c>
      <c r="U11" s="43" t="s">
        <v>138</v>
      </c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5">
        <v>11</v>
      </c>
      <c r="B12" s="50" t="str">
        <f>'play-off'!C43</f>
        <v>------</v>
      </c>
      <c r="C12" s="51" t="s">
        <v>7</v>
      </c>
      <c r="D12" s="11" t="str">
        <f>'play-off'!C45</f>
        <v>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'play-off'!E22</f>
        <v>Kramář Matěj</v>
      </c>
      <c r="P12" s="51" t="s">
        <v>7</v>
      </c>
      <c r="Q12" s="69" t="str">
        <f>'play-off'!E30</f>
        <v>Šimon Matěj</v>
      </c>
      <c r="R12" s="142" t="s">
        <v>139</v>
      </c>
      <c r="S12" s="41" t="s">
        <v>140</v>
      </c>
      <c r="T12" s="41" t="s">
        <v>22</v>
      </c>
      <c r="U12" s="41" t="s">
        <v>144</v>
      </c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5">
        <v>12</v>
      </c>
      <c r="B13" s="50" t="str">
        <f>'play-off'!C47</f>
        <v>------</v>
      </c>
      <c r="C13" s="51" t="s">
        <v>7</v>
      </c>
      <c r="D13" s="11" t="str">
        <f>'play-off'!C49</f>
        <v>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'play-off'!E38</f>
        <v xml:space="preserve"> </v>
      </c>
      <c r="P13" s="51" t="s">
        <v>7</v>
      </c>
      <c r="Q13" s="69" t="str">
        <f>'play-off'!E46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'play-off'!C51</f>
        <v>------</v>
      </c>
      <c r="C14" s="51" t="s">
        <v>7</v>
      </c>
      <c r="D14" s="11" t="str">
        <f>'play-off'!C53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'play-off'!E54</f>
        <v xml:space="preserve"> </v>
      </c>
      <c r="P14" s="62" t="s">
        <v>7</v>
      </c>
      <c r="Q14" s="70" t="str">
        <f>'play-off'!E62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 t="str">
        <f>'play-off'!C55</f>
        <v>------</v>
      </c>
      <c r="C15" s="51" t="s">
        <v>7</v>
      </c>
      <c r="D15" s="11" t="str">
        <f>'play-off'!C57</f>
        <v>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46" t="s">
        <v>11</v>
      </c>
      <c r="O15" s="246"/>
      <c r="P15" s="246"/>
      <c r="Q15" s="246"/>
      <c r="R15" s="245"/>
      <c r="S15" s="245"/>
      <c r="T15" s="245"/>
      <c r="U15" s="245"/>
      <c r="V15" s="245"/>
      <c r="W15" s="245"/>
      <c r="X15" s="245"/>
      <c r="Y15" s="245"/>
    </row>
    <row r="16" spans="1:25" x14ac:dyDescent="0.2">
      <c r="A16" s="55">
        <v>15</v>
      </c>
      <c r="B16" s="50" t="str">
        <f>'play-off'!C59</f>
        <v>------</v>
      </c>
      <c r="C16" s="51" t="s">
        <v>7</v>
      </c>
      <c r="D16" s="11" t="str">
        <f>'play-off'!C61</f>
        <v>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'play-off'!F10</f>
        <v>Solfronková Ema</v>
      </c>
      <c r="P16" s="54" t="s">
        <v>7</v>
      </c>
      <c r="Q16" s="68" t="str">
        <f>'play-off'!F26</f>
        <v>Šimon Matěj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6">
        <v>16</v>
      </c>
      <c r="B17" s="61" t="str">
        <f>'play-off'!C63</f>
        <v>------</v>
      </c>
      <c r="C17" s="62" t="s">
        <v>7</v>
      </c>
      <c r="D17" s="12" t="str">
        <f>'play-off'!C65</f>
        <v>------</v>
      </c>
      <c r="E17" s="45"/>
      <c r="F17" s="46"/>
      <c r="G17" s="46"/>
      <c r="H17" s="46"/>
      <c r="I17" s="63"/>
      <c r="J17" s="28">
        <f t="shared" si="0"/>
        <v>0</v>
      </c>
      <c r="K17" s="29" t="s">
        <v>6</v>
      </c>
      <c r="L17" s="30">
        <f t="shared" si="1"/>
        <v>0</v>
      </c>
      <c r="N17" s="56">
        <v>2</v>
      </c>
      <c r="O17" s="61" t="str">
        <f>'play-off'!F42</f>
        <v xml:space="preserve"> </v>
      </c>
      <c r="P17" s="62" t="s">
        <v>7</v>
      </c>
      <c r="Q17" s="70" t="str">
        <f>'play-off'!F58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6" t="s">
        <v>12</v>
      </c>
      <c r="O18" s="246"/>
      <c r="P18" s="246"/>
      <c r="Q18" s="246"/>
      <c r="R18" s="245"/>
      <c r="S18" s="245"/>
      <c r="T18" s="245"/>
      <c r="U18" s="245"/>
      <c r="V18" s="245"/>
      <c r="W18" s="245"/>
      <c r="X18" s="245"/>
      <c r="Y18" s="245"/>
    </row>
    <row r="19" spans="1:25" ht="13.5" thickBot="1" x14ac:dyDescent="0.25">
      <c r="N19" s="102">
        <v>1</v>
      </c>
      <c r="O19" s="103" t="str">
        <f>'play-off'!G18</f>
        <v xml:space="preserve"> </v>
      </c>
      <c r="P19" s="104" t="s">
        <v>7</v>
      </c>
      <c r="Q19" s="105" t="str">
        <f>'play-off'!G50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10</vt:i4>
      </vt:variant>
    </vt:vector>
  </HeadingPairs>
  <TitlesOfParts>
    <vt:vector size="34" baseType="lpstr">
      <vt:lpstr>seznam</vt:lpstr>
      <vt:lpstr>4x1-16</vt:lpstr>
      <vt:lpstr> pavouk A</vt:lpstr>
      <vt:lpstr> útěcha A</vt:lpstr>
      <vt:lpstr>play-off</vt:lpstr>
      <vt:lpstr>zap_pav A</vt:lpstr>
      <vt:lpstr>zap_útěcha A</vt:lpstr>
      <vt:lpstr>útěcha</vt:lpstr>
      <vt:lpstr>zap_playoff</vt:lpstr>
      <vt:lpstr>zap_útěcha</vt:lpstr>
      <vt:lpstr>zápis A-D</vt:lpstr>
      <vt:lpstr>zápis E-H</vt:lpstr>
      <vt:lpstr>zápis I-L</vt:lpstr>
      <vt:lpstr>zápis M-P</vt:lpstr>
      <vt:lpstr>zápis tisk A-D</vt:lpstr>
      <vt:lpstr>zápis tisk E-H</vt:lpstr>
      <vt:lpstr>zápis tisk I-L</vt:lpstr>
      <vt:lpstr>zápis tisk M-P</vt:lpstr>
      <vt:lpstr>zápis</vt:lpstr>
      <vt:lpstr>zápis tisk</vt:lpstr>
      <vt:lpstr>pavouk 4-hra</vt:lpstr>
      <vt:lpstr>zap_pav_4</vt:lpstr>
      <vt:lpstr>6x1-2</vt:lpstr>
      <vt:lpstr>6x3-4</vt:lpstr>
      <vt:lpstr>' pavouk A'!Oblast_tisku</vt:lpstr>
      <vt:lpstr>' útěcha A'!Oblast_tisku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útěcha!Oblast_tisku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Pavel Halas</cp:lastModifiedBy>
  <cp:lastPrinted>2024-09-21T13:30:55Z</cp:lastPrinted>
  <dcterms:created xsi:type="dcterms:W3CDTF">2003-12-23T23:27:09Z</dcterms:created>
  <dcterms:modified xsi:type="dcterms:W3CDTF">2024-09-21T13:31:00Z</dcterms:modified>
</cp:coreProperties>
</file>