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arna\Documents\Osobni\Stolni tenis\Mladez 22-23\ZT_U19_Rajec_13.5.2023\"/>
    </mc:Choice>
  </mc:AlternateContent>
  <xr:revisionPtr revIDLastSave="0" documentId="13_ncr:1_{4BAD9FD0-30B6-4A3F-95A7-3FC29DBD7B4B}" xr6:coauthVersionLast="47" xr6:coauthVersionMax="47" xr10:uidLastSave="{00000000-0000-0000-0000-000000000000}"/>
  <bookViews>
    <workbookView xWindow="750" yWindow="390" windowWidth="26790" windowHeight="15075" tabRatio="736" activeTab="1" xr2:uid="{00000000-000D-0000-FFFF-FFFF00000000}"/>
  </bookViews>
  <sheets>
    <sheet name="seznam" sheetId="1" r:id="rId1"/>
    <sheet name="Vysledky" sheetId="24" r:id="rId2"/>
    <sheet name="sk A,B - Muži" sheetId="2" r:id="rId3"/>
    <sheet name="sk C,D - Ženy" sheetId="16" r:id="rId4"/>
    <sheet name="sk 1-6, 7-12 - Muži" sheetId="17" r:id="rId5"/>
    <sheet name="sk 1-6, 7-10 - Ženy" sheetId="18" r:id="rId6"/>
    <sheet name="zápis tisk I Muži" sheetId="14" r:id="rId7"/>
    <sheet name="zápis tisk I Ženy" sheetId="20" r:id="rId8"/>
    <sheet name="zápis tisk II Muži" sheetId="21" r:id="rId9"/>
    <sheet name="zápis tisk II Ženy" sheetId="23" r:id="rId10"/>
    <sheet name="Skupiny po 4" sheetId="15" r:id="rId11"/>
    <sheet name="sk C,D,E - žáci" sheetId="12" r:id="rId12"/>
    <sheet name="List1" sheetId="29" r:id="rId13"/>
    <sheet name="zápis" sheetId="13" r:id="rId14"/>
  </sheets>
  <definedNames>
    <definedName name="_xlnm._FilterDatabase" localSheetId="1" hidden="1">Vysledky!$A$1:$D$1</definedName>
    <definedName name="_xlnm.Print_Area" localSheetId="5">'sk 1-6, 7-10 - Ženy'!$B$1:$AN$38</definedName>
    <definedName name="_xlnm.Print_Area" localSheetId="4">'sk 1-6, 7-12 - Muži'!$B$1:$AS$38</definedName>
    <definedName name="_xlnm.Print_Area" localSheetId="2">'sk A,B - Muži'!$A$1:$AM$36</definedName>
    <definedName name="_xlnm.Print_Area" localSheetId="3">'sk C,D - Ženy'!$B$1:$AN$38</definedName>
    <definedName name="_xlnm.Print_Area" localSheetId="11">'sk C,D,E - žáci'!$B$1:$AH$34</definedName>
    <definedName name="_xlnm.Print_Area" localSheetId="1">Vysledky!$A$1:$D$39</definedName>
    <definedName name="_xlnm.Print_Area" localSheetId="6">'zápis tisk I Muži'!$A$1:$M$104</definedName>
    <definedName name="_xlnm.Print_Area" localSheetId="7">'zápis tisk I Ženy'!$A$1:$M$104</definedName>
    <definedName name="_xlnm.Print_Area" localSheetId="8">'zápis tisk II Muži'!$A$1:$M$105</definedName>
    <definedName name="_xlnm.Print_Area" localSheetId="9">'zápis tisk II Ženy'!$A$1:$M$105</definedName>
  </definedNames>
  <calcPr calcId="181029"/>
  <webPublishing css="0" codePage="125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101" i="20" l="1"/>
  <c r="D101" i="20"/>
  <c r="H73" i="20"/>
  <c r="A73" i="20"/>
  <c r="K52" i="20"/>
  <c r="D52" i="20"/>
  <c r="H38" i="20"/>
  <c r="A38" i="20"/>
  <c r="H3" i="20"/>
  <c r="A3" i="20"/>
  <c r="D15" i="16"/>
  <c r="D14" i="16"/>
  <c r="D13" i="16"/>
  <c r="D12" i="16"/>
  <c r="D11" i="16"/>
  <c r="D10" i="16"/>
  <c r="D9" i="16"/>
  <c r="D8" i="16"/>
  <c r="D7" i="16"/>
  <c r="D6" i="16"/>
  <c r="D5" i="16"/>
  <c r="D4" i="16"/>
  <c r="D30" i="16"/>
  <c r="D29" i="16"/>
  <c r="D27" i="16"/>
  <c r="D26" i="16"/>
  <c r="D25" i="16"/>
  <c r="D24" i="16"/>
  <c r="D23" i="16"/>
  <c r="D22" i="16"/>
  <c r="D21" i="16"/>
  <c r="D19" i="16"/>
  <c r="D20" i="16"/>
  <c r="D28" i="16"/>
  <c r="H27" i="14"/>
  <c r="A27" i="14"/>
  <c r="D23" i="14"/>
  <c r="A3" i="14"/>
  <c r="A85" i="20" l="1"/>
  <c r="H85" i="20"/>
  <c r="K86" i="14"/>
  <c r="K93" i="14"/>
  <c r="K100" i="14"/>
  <c r="D100" i="14"/>
  <c r="D93" i="14"/>
  <c r="D86" i="14"/>
  <c r="K65" i="14"/>
  <c r="K72" i="14"/>
  <c r="K79" i="14"/>
  <c r="D79" i="14"/>
  <c r="D72" i="14"/>
  <c r="D65" i="14"/>
  <c r="K44" i="14"/>
  <c r="K51" i="14"/>
  <c r="K58" i="14"/>
  <c r="D58" i="14"/>
  <c r="D51" i="14"/>
  <c r="D44" i="14"/>
  <c r="K23" i="14"/>
  <c r="K30" i="14"/>
  <c r="K37" i="14"/>
  <c r="D37" i="14"/>
  <c r="D30" i="14"/>
  <c r="D9" i="14"/>
  <c r="D16" i="14"/>
  <c r="K16" i="14"/>
  <c r="K9" i="14"/>
  <c r="K2" i="14"/>
  <c r="D2" i="14"/>
  <c r="K86" i="20"/>
  <c r="K93" i="20"/>
  <c r="K100" i="20"/>
  <c r="D100" i="20"/>
  <c r="D93" i="20"/>
  <c r="D86" i="20"/>
  <c r="K65" i="20"/>
  <c r="K72" i="20"/>
  <c r="K79" i="20"/>
  <c r="D79" i="20"/>
  <c r="D72" i="20"/>
  <c r="D65" i="20"/>
  <c r="D58" i="20"/>
  <c r="K58" i="20"/>
  <c r="K51" i="20"/>
  <c r="D51" i="20"/>
  <c r="D44" i="20"/>
  <c r="K44" i="20"/>
  <c r="K37" i="20"/>
  <c r="D37" i="20"/>
  <c r="D30" i="20"/>
  <c r="K30" i="20"/>
  <c r="K23" i="20"/>
  <c r="D23" i="20"/>
  <c r="D9" i="20"/>
  <c r="D16" i="20"/>
  <c r="K16" i="20"/>
  <c r="K9" i="20"/>
  <c r="K2" i="20"/>
  <c r="D2" i="20"/>
  <c r="K86" i="21"/>
  <c r="K93" i="21"/>
  <c r="K100" i="21"/>
  <c r="D100" i="21"/>
  <c r="D93" i="21"/>
  <c r="D86" i="21"/>
  <c r="K65" i="21"/>
  <c r="K72" i="21"/>
  <c r="K79" i="21"/>
  <c r="D79" i="21"/>
  <c r="D72" i="21"/>
  <c r="D65" i="21"/>
  <c r="K44" i="21"/>
  <c r="K51" i="21"/>
  <c r="K58" i="21"/>
  <c r="D58" i="21"/>
  <c r="D51" i="21"/>
  <c r="D44" i="21"/>
  <c r="D23" i="21"/>
  <c r="D37" i="21"/>
  <c r="K37" i="21"/>
  <c r="K30" i="21"/>
  <c r="K23" i="21"/>
  <c r="K16" i="21"/>
  <c r="D16" i="21"/>
  <c r="D9" i="21"/>
  <c r="K9" i="21"/>
  <c r="K2" i="21"/>
  <c r="D2" i="21"/>
  <c r="K100" i="23"/>
  <c r="D100" i="23"/>
  <c r="D93" i="23"/>
  <c r="K93" i="23"/>
  <c r="K86" i="23"/>
  <c r="D86" i="23"/>
  <c r="D79" i="23"/>
  <c r="K79" i="23"/>
  <c r="K72" i="23"/>
  <c r="D72" i="23"/>
  <c r="D65" i="23"/>
  <c r="K65" i="23"/>
  <c r="K44" i="23"/>
  <c r="K51" i="23"/>
  <c r="K58" i="23"/>
  <c r="D58" i="23"/>
  <c r="D51" i="23"/>
  <c r="D44" i="23"/>
  <c r="K37" i="23"/>
  <c r="D37" i="23"/>
  <c r="D30" i="23"/>
  <c r="K30" i="23"/>
  <c r="K23" i="23"/>
  <c r="D23" i="23"/>
  <c r="K16" i="23"/>
  <c r="D16" i="23"/>
  <c r="D9" i="23"/>
  <c r="K9" i="23"/>
  <c r="K2" i="23"/>
  <c r="D2" i="23"/>
  <c r="M100" i="21"/>
  <c r="J100" i="21"/>
  <c r="I100" i="21"/>
  <c r="H100" i="21"/>
  <c r="F100" i="21"/>
  <c r="C100" i="21"/>
  <c r="B100" i="21"/>
  <c r="A100" i="21"/>
  <c r="H99" i="21"/>
  <c r="A99" i="21"/>
  <c r="M93" i="21"/>
  <c r="J93" i="21"/>
  <c r="I93" i="21"/>
  <c r="H93" i="21"/>
  <c r="F93" i="21"/>
  <c r="C93" i="21"/>
  <c r="B93" i="21"/>
  <c r="A93" i="21"/>
  <c r="H92" i="21"/>
  <c r="A92" i="21"/>
  <c r="M86" i="21"/>
  <c r="J86" i="21"/>
  <c r="I86" i="21"/>
  <c r="H86" i="21"/>
  <c r="F86" i="21"/>
  <c r="C86" i="21"/>
  <c r="B86" i="21"/>
  <c r="A86" i="21"/>
  <c r="H85" i="21"/>
  <c r="A85" i="21"/>
  <c r="M79" i="21"/>
  <c r="J79" i="21"/>
  <c r="I79" i="21"/>
  <c r="H79" i="21"/>
  <c r="F79" i="21"/>
  <c r="C79" i="21"/>
  <c r="B79" i="21"/>
  <c r="A79" i="21"/>
  <c r="H78" i="21"/>
  <c r="A78" i="21"/>
  <c r="M72" i="21"/>
  <c r="J72" i="21"/>
  <c r="I72" i="21"/>
  <c r="H72" i="21"/>
  <c r="F72" i="21"/>
  <c r="C72" i="21"/>
  <c r="B72" i="21"/>
  <c r="A72" i="21"/>
  <c r="H71" i="21"/>
  <c r="A71" i="21"/>
  <c r="M65" i="21"/>
  <c r="J65" i="21"/>
  <c r="I65" i="21"/>
  <c r="H65" i="21"/>
  <c r="F65" i="21"/>
  <c r="C65" i="21"/>
  <c r="B65" i="21"/>
  <c r="A65" i="21"/>
  <c r="H64" i="21"/>
  <c r="A64" i="21"/>
  <c r="M58" i="21"/>
  <c r="J58" i="21"/>
  <c r="I58" i="21"/>
  <c r="H58" i="21"/>
  <c r="F58" i="21"/>
  <c r="C58" i="21"/>
  <c r="B58" i="21"/>
  <c r="A58" i="21"/>
  <c r="H57" i="21"/>
  <c r="A57" i="21"/>
  <c r="M51" i="21"/>
  <c r="J51" i="21"/>
  <c r="I51" i="21"/>
  <c r="H51" i="21"/>
  <c r="F51" i="21"/>
  <c r="C51" i="21"/>
  <c r="B51" i="21"/>
  <c r="A51" i="21"/>
  <c r="H50" i="21"/>
  <c r="A50" i="21"/>
  <c r="M44" i="21"/>
  <c r="J44" i="21"/>
  <c r="I44" i="21"/>
  <c r="H44" i="21"/>
  <c r="F44" i="21"/>
  <c r="C44" i="21"/>
  <c r="B44" i="21"/>
  <c r="A44" i="21"/>
  <c r="H43" i="21"/>
  <c r="A43" i="21"/>
  <c r="M37" i="21"/>
  <c r="J37" i="21"/>
  <c r="I37" i="21"/>
  <c r="H37" i="21"/>
  <c r="F37" i="21"/>
  <c r="C37" i="21"/>
  <c r="B37" i="21"/>
  <c r="A37" i="21"/>
  <c r="H36" i="21"/>
  <c r="A36" i="21"/>
  <c r="M30" i="21"/>
  <c r="J30" i="21"/>
  <c r="I30" i="21"/>
  <c r="H30" i="21"/>
  <c r="F30" i="21"/>
  <c r="D30" i="21"/>
  <c r="C30" i="21"/>
  <c r="B30" i="21"/>
  <c r="A30" i="21"/>
  <c r="H29" i="21"/>
  <c r="A29" i="21"/>
  <c r="M23" i="21"/>
  <c r="J23" i="21"/>
  <c r="I23" i="21"/>
  <c r="H23" i="21"/>
  <c r="F23" i="21"/>
  <c r="C23" i="21"/>
  <c r="B23" i="21"/>
  <c r="A23" i="21"/>
  <c r="H22" i="21"/>
  <c r="A22" i="21"/>
  <c r="M100" i="23"/>
  <c r="J100" i="23"/>
  <c r="I100" i="23"/>
  <c r="H100" i="23"/>
  <c r="F100" i="23"/>
  <c r="C100" i="23"/>
  <c r="B100" i="23"/>
  <c r="A100" i="23"/>
  <c r="H99" i="23"/>
  <c r="A99" i="23"/>
  <c r="M93" i="23"/>
  <c r="J93" i="23"/>
  <c r="I93" i="23"/>
  <c r="H93" i="23"/>
  <c r="F93" i="23"/>
  <c r="C93" i="23"/>
  <c r="B93" i="23"/>
  <c r="A93" i="23"/>
  <c r="H92" i="23"/>
  <c r="A92" i="23"/>
  <c r="M86" i="23"/>
  <c r="J86" i="23"/>
  <c r="I86" i="23"/>
  <c r="H86" i="23"/>
  <c r="F86" i="23"/>
  <c r="C86" i="23"/>
  <c r="B86" i="23"/>
  <c r="A86" i="23"/>
  <c r="H85" i="23"/>
  <c r="A85" i="23"/>
  <c r="M79" i="23"/>
  <c r="J79" i="23"/>
  <c r="I79" i="23"/>
  <c r="H79" i="23"/>
  <c r="F79" i="23"/>
  <c r="C79" i="23"/>
  <c r="B79" i="23"/>
  <c r="A79" i="23"/>
  <c r="H78" i="23"/>
  <c r="A78" i="23"/>
  <c r="M72" i="23"/>
  <c r="J72" i="23"/>
  <c r="I72" i="23"/>
  <c r="H72" i="23"/>
  <c r="F72" i="23"/>
  <c r="C72" i="23"/>
  <c r="B72" i="23"/>
  <c r="A72" i="23"/>
  <c r="H71" i="23"/>
  <c r="A71" i="23"/>
  <c r="M65" i="23"/>
  <c r="J65" i="23"/>
  <c r="I65" i="23"/>
  <c r="H65" i="23"/>
  <c r="F65" i="23"/>
  <c r="C65" i="23"/>
  <c r="B65" i="23"/>
  <c r="A65" i="23"/>
  <c r="H64" i="23"/>
  <c r="A64" i="23"/>
  <c r="M58" i="23"/>
  <c r="J58" i="23"/>
  <c r="I58" i="23"/>
  <c r="H58" i="23"/>
  <c r="F58" i="23"/>
  <c r="C58" i="23"/>
  <c r="B58" i="23"/>
  <c r="A58" i="23"/>
  <c r="H57" i="23"/>
  <c r="A57" i="23"/>
  <c r="M51" i="23"/>
  <c r="J51" i="23"/>
  <c r="I51" i="23"/>
  <c r="H51" i="23"/>
  <c r="F51" i="23"/>
  <c r="C51" i="23"/>
  <c r="B51" i="23"/>
  <c r="A51" i="23"/>
  <c r="H50" i="23"/>
  <c r="A50" i="23"/>
  <c r="M44" i="23"/>
  <c r="J44" i="23"/>
  <c r="I44" i="23"/>
  <c r="H44" i="23"/>
  <c r="F44" i="23"/>
  <c r="C44" i="23"/>
  <c r="B44" i="23"/>
  <c r="A44" i="23"/>
  <c r="H43" i="23"/>
  <c r="A43" i="23"/>
  <c r="M37" i="23"/>
  <c r="J37" i="23"/>
  <c r="I37" i="23"/>
  <c r="H37" i="23"/>
  <c r="F37" i="23"/>
  <c r="C37" i="23"/>
  <c r="B37" i="23"/>
  <c r="A37" i="23"/>
  <c r="H36" i="23"/>
  <c r="A36" i="23"/>
  <c r="M30" i="23"/>
  <c r="J30" i="23"/>
  <c r="I30" i="23"/>
  <c r="H30" i="23"/>
  <c r="F30" i="23"/>
  <c r="C30" i="23"/>
  <c r="B30" i="23"/>
  <c r="A30" i="23"/>
  <c r="H29" i="23"/>
  <c r="A29" i="23"/>
  <c r="M23" i="23"/>
  <c r="J23" i="23"/>
  <c r="I23" i="23"/>
  <c r="H23" i="23"/>
  <c r="F23" i="23"/>
  <c r="C23" i="23"/>
  <c r="B23" i="23"/>
  <c r="A23" i="23"/>
  <c r="H22" i="23"/>
  <c r="A22" i="23"/>
  <c r="A23" i="18"/>
  <c r="A21" i="18"/>
  <c r="D22" i="18" s="1"/>
  <c r="A25" i="18"/>
  <c r="A8" i="18"/>
  <c r="A6" i="18"/>
  <c r="A8" i="17"/>
  <c r="A6" i="17"/>
  <c r="D9" i="18" l="1"/>
  <c r="D8" i="18"/>
  <c r="D26" i="18"/>
  <c r="D25" i="18"/>
  <c r="D23" i="18"/>
  <c r="D24" i="18"/>
  <c r="D21" i="18"/>
  <c r="D6" i="18"/>
  <c r="D7" i="18"/>
  <c r="H15" i="23"/>
  <c r="A15" i="23"/>
  <c r="H8" i="23"/>
  <c r="A8" i="23"/>
  <c r="H1" i="23"/>
  <c r="A1" i="23"/>
  <c r="H16" i="23"/>
  <c r="H9" i="23"/>
  <c r="H2" i="23"/>
  <c r="A16" i="23"/>
  <c r="A9" i="23"/>
  <c r="A2" i="23"/>
  <c r="M16" i="23"/>
  <c r="J16" i="23"/>
  <c r="I16" i="23"/>
  <c r="F16" i="23"/>
  <c r="C16" i="23"/>
  <c r="B16" i="23"/>
  <c r="M9" i="23"/>
  <c r="J9" i="23"/>
  <c r="I9" i="23"/>
  <c r="F9" i="23"/>
  <c r="C9" i="23"/>
  <c r="B9" i="23"/>
  <c r="M2" i="23"/>
  <c r="J2" i="23"/>
  <c r="I2" i="23"/>
  <c r="F2" i="23"/>
  <c r="C2" i="23"/>
  <c r="B2" i="23"/>
  <c r="H16" i="21"/>
  <c r="H9" i="21"/>
  <c r="H2" i="21"/>
  <c r="A16" i="21"/>
  <c r="A9" i="21"/>
  <c r="A27" i="18" l="1"/>
  <c r="A14" i="17"/>
  <c r="A12" i="17"/>
  <c r="A10" i="17"/>
  <c r="A29" i="17"/>
  <c r="A27" i="17"/>
  <c r="A25" i="17"/>
  <c r="A23" i="17"/>
  <c r="A21" i="17"/>
  <c r="A19" i="17"/>
  <c r="A4" i="17"/>
  <c r="A12" i="18"/>
  <c r="A10" i="18"/>
  <c r="A14" i="18"/>
  <c r="A4" i="18"/>
  <c r="A29" i="18"/>
  <c r="A19" i="18"/>
  <c r="A1" i="21"/>
  <c r="A2" i="21"/>
  <c r="M16" i="21"/>
  <c r="J16" i="21"/>
  <c r="I16" i="21"/>
  <c r="F16" i="21"/>
  <c r="C16" i="21"/>
  <c r="B16" i="21"/>
  <c r="H15" i="21"/>
  <c r="A15" i="21"/>
  <c r="M9" i="21"/>
  <c r="J9" i="21"/>
  <c r="I9" i="21"/>
  <c r="F9" i="21"/>
  <c r="C9" i="21"/>
  <c r="B9" i="21"/>
  <c r="H8" i="21"/>
  <c r="A8" i="21"/>
  <c r="M2" i="21"/>
  <c r="J2" i="21"/>
  <c r="I2" i="21"/>
  <c r="F2" i="21"/>
  <c r="C2" i="21"/>
  <c r="B2" i="21"/>
  <c r="H1" i="21"/>
  <c r="D4" i="18" l="1"/>
  <c r="D5" i="18"/>
  <c r="D11" i="18"/>
  <c r="D10" i="18"/>
  <c r="D30" i="18"/>
  <c r="D29" i="18"/>
  <c r="D15" i="18"/>
  <c r="D14" i="18"/>
  <c r="D13" i="18"/>
  <c r="D12" i="18"/>
  <c r="D20" i="18"/>
  <c r="D19" i="18"/>
  <c r="D28" i="18"/>
  <c r="D27" i="18"/>
  <c r="M100" i="20"/>
  <c r="J100" i="20"/>
  <c r="I100" i="20"/>
  <c r="H100" i="20"/>
  <c r="F100" i="20"/>
  <c r="C100" i="20"/>
  <c r="B100" i="20"/>
  <c r="A100" i="20"/>
  <c r="H99" i="20"/>
  <c r="A99" i="20"/>
  <c r="M93" i="20"/>
  <c r="J93" i="20"/>
  <c r="I93" i="20"/>
  <c r="H93" i="20"/>
  <c r="F93" i="20"/>
  <c r="C93" i="20"/>
  <c r="B93" i="20"/>
  <c r="A93" i="20"/>
  <c r="H92" i="20"/>
  <c r="A92" i="20"/>
  <c r="M86" i="20"/>
  <c r="J86" i="20"/>
  <c r="I86" i="20"/>
  <c r="H86" i="20"/>
  <c r="F86" i="20"/>
  <c r="C86" i="20"/>
  <c r="B86" i="20"/>
  <c r="A86" i="20"/>
  <c r="M79" i="20"/>
  <c r="J79" i="20"/>
  <c r="I79" i="20"/>
  <c r="H79" i="20"/>
  <c r="F79" i="20"/>
  <c r="C79" i="20"/>
  <c r="B79" i="20"/>
  <c r="A79" i="20"/>
  <c r="H78" i="20"/>
  <c r="A78" i="20"/>
  <c r="M72" i="20"/>
  <c r="J72" i="20"/>
  <c r="I72" i="20"/>
  <c r="H72" i="20"/>
  <c r="F72" i="20"/>
  <c r="C72" i="20"/>
  <c r="B72" i="20"/>
  <c r="A72" i="20"/>
  <c r="H71" i="20"/>
  <c r="A71" i="20"/>
  <c r="M65" i="20"/>
  <c r="J65" i="20"/>
  <c r="I65" i="20"/>
  <c r="H65" i="20"/>
  <c r="F65" i="20"/>
  <c r="C65" i="20"/>
  <c r="B65" i="20"/>
  <c r="A65" i="20"/>
  <c r="H64" i="20"/>
  <c r="A64" i="20"/>
  <c r="M58" i="20"/>
  <c r="J58" i="20"/>
  <c r="I58" i="20"/>
  <c r="H58" i="20"/>
  <c r="F58" i="20"/>
  <c r="C58" i="20"/>
  <c r="B58" i="20"/>
  <c r="A58" i="20"/>
  <c r="H57" i="20"/>
  <c r="A57" i="20"/>
  <c r="M51" i="20"/>
  <c r="J51" i="20"/>
  <c r="I51" i="20"/>
  <c r="H51" i="20"/>
  <c r="F51" i="20"/>
  <c r="C51" i="20"/>
  <c r="B51" i="20"/>
  <c r="A51" i="20"/>
  <c r="H50" i="20"/>
  <c r="A50" i="20"/>
  <c r="M44" i="20"/>
  <c r="J44" i="20"/>
  <c r="I44" i="20"/>
  <c r="H44" i="20"/>
  <c r="F44" i="20"/>
  <c r="C44" i="20"/>
  <c r="B44" i="20"/>
  <c r="A44" i="20"/>
  <c r="H43" i="20"/>
  <c r="A43" i="20"/>
  <c r="M37" i="20"/>
  <c r="J37" i="20"/>
  <c r="I37" i="20"/>
  <c r="H37" i="20"/>
  <c r="F37" i="20"/>
  <c r="C37" i="20"/>
  <c r="B37" i="20"/>
  <c r="A37" i="20"/>
  <c r="H36" i="20"/>
  <c r="A36" i="20"/>
  <c r="M30" i="20"/>
  <c r="J30" i="20"/>
  <c r="I30" i="20"/>
  <c r="H30" i="20"/>
  <c r="F30" i="20"/>
  <c r="C30" i="20"/>
  <c r="B30" i="20"/>
  <c r="A30" i="20"/>
  <c r="H29" i="20"/>
  <c r="A29" i="20"/>
  <c r="M23" i="20"/>
  <c r="J23" i="20"/>
  <c r="I23" i="20"/>
  <c r="H23" i="20"/>
  <c r="F23" i="20"/>
  <c r="C23" i="20"/>
  <c r="B23" i="20"/>
  <c r="A23" i="20"/>
  <c r="H22" i="20"/>
  <c r="A22" i="20"/>
  <c r="H2" i="20"/>
  <c r="H9" i="20"/>
  <c r="H16" i="20"/>
  <c r="A16" i="20"/>
  <c r="A9" i="20"/>
  <c r="A2" i="20"/>
  <c r="H1" i="20"/>
  <c r="H8" i="20"/>
  <c r="H15" i="20"/>
  <c r="A15" i="20"/>
  <c r="A8" i="20"/>
  <c r="A1" i="20"/>
  <c r="M16" i="20"/>
  <c r="J16" i="20"/>
  <c r="I16" i="20"/>
  <c r="F16" i="20"/>
  <c r="C16" i="20"/>
  <c r="B16" i="20"/>
  <c r="M9" i="20"/>
  <c r="J9" i="20"/>
  <c r="I9" i="20"/>
  <c r="F9" i="20"/>
  <c r="C9" i="20"/>
  <c r="B9" i="20"/>
  <c r="M2" i="20"/>
  <c r="J2" i="20"/>
  <c r="I2" i="20"/>
  <c r="F2" i="20"/>
  <c r="C2" i="20"/>
  <c r="B2" i="20"/>
  <c r="M100" i="14"/>
  <c r="J100" i="14"/>
  <c r="I100" i="14"/>
  <c r="H100" i="14"/>
  <c r="F100" i="14"/>
  <c r="C100" i="14"/>
  <c r="B100" i="14"/>
  <c r="A100" i="14"/>
  <c r="H99" i="14"/>
  <c r="A99" i="14"/>
  <c r="M93" i="14"/>
  <c r="J93" i="14"/>
  <c r="I93" i="14"/>
  <c r="H93" i="14"/>
  <c r="F93" i="14"/>
  <c r="C93" i="14"/>
  <c r="B93" i="14"/>
  <c r="A93" i="14"/>
  <c r="H92" i="14"/>
  <c r="A92" i="14"/>
  <c r="M86" i="14"/>
  <c r="J86" i="14"/>
  <c r="I86" i="14"/>
  <c r="H86" i="14"/>
  <c r="F86" i="14"/>
  <c r="C86" i="14"/>
  <c r="B86" i="14"/>
  <c r="A86" i="14"/>
  <c r="H85" i="14"/>
  <c r="A85" i="14"/>
  <c r="M79" i="14"/>
  <c r="J79" i="14"/>
  <c r="I79" i="14"/>
  <c r="H79" i="14"/>
  <c r="F79" i="14"/>
  <c r="C79" i="14"/>
  <c r="B79" i="14"/>
  <c r="A79" i="14"/>
  <c r="H78" i="14"/>
  <c r="A78" i="14"/>
  <c r="M72" i="14"/>
  <c r="J72" i="14"/>
  <c r="I72" i="14"/>
  <c r="H72" i="14"/>
  <c r="F72" i="14"/>
  <c r="C72" i="14"/>
  <c r="B72" i="14"/>
  <c r="A72" i="14"/>
  <c r="H71" i="14"/>
  <c r="A71" i="14"/>
  <c r="M65" i="14"/>
  <c r="J65" i="14"/>
  <c r="I65" i="14"/>
  <c r="H65" i="14"/>
  <c r="F65" i="14"/>
  <c r="C65" i="14"/>
  <c r="B65" i="14"/>
  <c r="A65" i="14"/>
  <c r="H64" i="14"/>
  <c r="A64" i="14"/>
  <c r="M58" i="14"/>
  <c r="J58" i="14"/>
  <c r="I58" i="14"/>
  <c r="H58" i="14"/>
  <c r="F58" i="14"/>
  <c r="C58" i="14"/>
  <c r="B58" i="14"/>
  <c r="A58" i="14"/>
  <c r="H57" i="14"/>
  <c r="A57" i="14"/>
  <c r="M51" i="14"/>
  <c r="J51" i="14"/>
  <c r="I51" i="14"/>
  <c r="H51" i="14"/>
  <c r="F51" i="14"/>
  <c r="C51" i="14"/>
  <c r="B51" i="14"/>
  <c r="A51" i="14"/>
  <c r="H50" i="14"/>
  <c r="A50" i="14"/>
  <c r="M44" i="14"/>
  <c r="J44" i="14"/>
  <c r="I44" i="14"/>
  <c r="H44" i="14"/>
  <c r="F44" i="14"/>
  <c r="C44" i="14"/>
  <c r="B44" i="14"/>
  <c r="A44" i="14"/>
  <c r="H43" i="14"/>
  <c r="A43" i="14"/>
  <c r="M37" i="14"/>
  <c r="J37" i="14"/>
  <c r="I37" i="14"/>
  <c r="H37" i="14"/>
  <c r="F37" i="14"/>
  <c r="C37" i="14"/>
  <c r="B37" i="14"/>
  <c r="A37" i="14"/>
  <c r="H36" i="14"/>
  <c r="A36" i="14"/>
  <c r="M30" i="14"/>
  <c r="J30" i="14"/>
  <c r="I30" i="14"/>
  <c r="H30" i="14"/>
  <c r="F30" i="14"/>
  <c r="C30" i="14"/>
  <c r="B30" i="14"/>
  <c r="A30" i="14"/>
  <c r="H29" i="14"/>
  <c r="A29" i="14"/>
  <c r="M23" i="14"/>
  <c r="J23" i="14"/>
  <c r="I23" i="14"/>
  <c r="H23" i="14"/>
  <c r="F23" i="14"/>
  <c r="C23" i="14"/>
  <c r="B23" i="14"/>
  <c r="A23" i="14"/>
  <c r="H22" i="14"/>
  <c r="A22" i="14"/>
  <c r="H16" i="14"/>
  <c r="H9" i="14"/>
  <c r="A16" i="14"/>
  <c r="A9" i="14"/>
  <c r="H2" i="14"/>
  <c r="A2" i="14"/>
  <c r="J12" i="13"/>
  <c r="J16" i="14"/>
  <c r="J9" i="14"/>
  <c r="J2" i="14"/>
  <c r="C16" i="14"/>
  <c r="C9" i="14"/>
  <c r="H15" i="14"/>
  <c r="H8" i="14"/>
  <c r="A15" i="14"/>
  <c r="A8" i="14"/>
  <c r="H1" i="14"/>
  <c r="A1" i="14"/>
  <c r="I16" i="14"/>
  <c r="I9" i="14"/>
  <c r="I2" i="14"/>
  <c r="B16" i="14"/>
  <c r="B9" i="14"/>
  <c r="B2" i="14"/>
  <c r="C2" i="14"/>
  <c r="J37" i="13" l="1"/>
  <c r="J36" i="13"/>
  <c r="J35" i="13"/>
  <c r="J34" i="13"/>
  <c r="J33" i="13"/>
  <c r="J32" i="13"/>
  <c r="J30" i="13"/>
  <c r="J29" i="13"/>
  <c r="J28" i="13"/>
  <c r="J27" i="13"/>
  <c r="J26" i="13"/>
  <c r="J25" i="13"/>
  <c r="J23" i="13"/>
  <c r="J22" i="13"/>
  <c r="J21" i="13"/>
  <c r="J20" i="13"/>
  <c r="J19" i="13"/>
  <c r="J18" i="13"/>
  <c r="J16" i="13"/>
  <c r="J15" i="13"/>
  <c r="J14" i="13"/>
  <c r="J13" i="13"/>
  <c r="J11" i="13"/>
  <c r="J9" i="13"/>
  <c r="J8" i="13"/>
  <c r="J7" i="13"/>
  <c r="J6" i="13"/>
  <c r="J5" i="13"/>
  <c r="J4" i="13"/>
  <c r="F37" i="13"/>
  <c r="F36" i="13"/>
  <c r="F35" i="13"/>
  <c r="F34" i="13"/>
  <c r="F33" i="13"/>
  <c r="F32" i="13"/>
  <c r="F30" i="13"/>
  <c r="F29" i="13"/>
  <c r="F28" i="13"/>
  <c r="F27" i="13"/>
  <c r="F26" i="13"/>
  <c r="F25" i="13"/>
  <c r="F23" i="13"/>
  <c r="F22" i="13"/>
  <c r="F21" i="13"/>
  <c r="F20" i="13"/>
  <c r="F19" i="13"/>
  <c r="F18" i="13"/>
  <c r="F16" i="13"/>
  <c r="F15" i="13"/>
  <c r="F14" i="13"/>
  <c r="F13" i="13"/>
  <c r="F12" i="13"/>
  <c r="F11" i="13"/>
  <c r="F9" i="13"/>
  <c r="F8" i="13"/>
  <c r="F7" i="13"/>
  <c r="F6" i="13"/>
  <c r="F5" i="13"/>
  <c r="F4" i="13"/>
  <c r="AC27" i="18" l="1"/>
  <c r="AE27" i="18"/>
  <c r="AC35" i="18"/>
  <c r="AC21" i="18"/>
  <c r="AC29" i="18"/>
  <c r="AC28" i="18"/>
  <c r="AE17" i="18"/>
  <c r="AE4" i="18"/>
  <c r="AE5" i="18"/>
  <c r="AC31" i="18"/>
  <c r="AE32" i="18"/>
  <c r="AC25" i="18"/>
  <c r="AK34" i="2"/>
  <c r="M29" i="2" s="1"/>
  <c r="AE6" i="16"/>
  <c r="AE7" i="16"/>
  <c r="AE8" i="16"/>
  <c r="AC34" i="16"/>
  <c r="AC7" i="16"/>
  <c r="AC28" i="16"/>
  <c r="AE31" i="16"/>
  <c r="AC33" i="16"/>
  <c r="AE5" i="16"/>
  <c r="AE11" i="16"/>
  <c r="AE32" i="16"/>
  <c r="AC3" i="16"/>
  <c r="AQ36" i="18"/>
  <c r="AP36" i="18"/>
  <c r="AQ35" i="18"/>
  <c r="AP35" i="18"/>
  <c r="AQ34" i="18"/>
  <c r="AP34" i="18"/>
  <c r="AQ33" i="18"/>
  <c r="AP33" i="18"/>
  <c r="AQ32" i="18"/>
  <c r="AP32" i="18"/>
  <c r="AQ31" i="18"/>
  <c r="AP31" i="18"/>
  <c r="AQ29" i="18"/>
  <c r="AP29" i="18"/>
  <c r="AQ28" i="18"/>
  <c r="AP28" i="18"/>
  <c r="AQ27" i="18"/>
  <c r="AP27" i="18"/>
  <c r="AQ26" i="18"/>
  <c r="AP26" i="18"/>
  <c r="AQ25" i="18"/>
  <c r="AP25" i="18"/>
  <c r="AQ24" i="18"/>
  <c r="AP24" i="18"/>
  <c r="AQ22" i="18"/>
  <c r="AP22" i="18"/>
  <c r="AQ21" i="18"/>
  <c r="AP21" i="18"/>
  <c r="AQ20" i="18"/>
  <c r="AP20" i="18"/>
  <c r="AQ19" i="18"/>
  <c r="AP19" i="18"/>
  <c r="AQ18" i="18"/>
  <c r="AP18" i="18"/>
  <c r="AQ17" i="18"/>
  <c r="AP17" i="18"/>
  <c r="AQ15" i="18"/>
  <c r="AP15" i="18"/>
  <c r="AQ14" i="18"/>
  <c r="AP14" i="18"/>
  <c r="AQ13" i="18"/>
  <c r="AP13" i="18"/>
  <c r="AQ12" i="18"/>
  <c r="AP12" i="18"/>
  <c r="AQ11" i="18"/>
  <c r="AP11" i="18"/>
  <c r="AQ10" i="18"/>
  <c r="AP10" i="18"/>
  <c r="AQ8" i="18"/>
  <c r="AP8" i="18"/>
  <c r="AQ7" i="18"/>
  <c r="AP7" i="18"/>
  <c r="AQ6" i="18"/>
  <c r="AP6" i="18"/>
  <c r="AQ5" i="18"/>
  <c r="AP5" i="18"/>
  <c r="AQ4" i="18"/>
  <c r="AP4" i="18"/>
  <c r="AQ3" i="18"/>
  <c r="AP3" i="18"/>
  <c r="AQ36" i="17"/>
  <c r="AP36" i="17"/>
  <c r="AQ35" i="17"/>
  <c r="AP35" i="17"/>
  <c r="AQ34" i="17"/>
  <c r="AP34" i="17"/>
  <c r="AQ33" i="17"/>
  <c r="AP33" i="17"/>
  <c r="AQ32" i="17"/>
  <c r="AP32" i="17"/>
  <c r="AQ31" i="17"/>
  <c r="AP31" i="17"/>
  <c r="D30" i="17"/>
  <c r="AE6" i="17" s="1"/>
  <c r="AQ29" i="17"/>
  <c r="AP29" i="17"/>
  <c r="D29" i="17"/>
  <c r="AQ28" i="17"/>
  <c r="AP28" i="17"/>
  <c r="D28" i="17"/>
  <c r="AE7" i="17" s="1"/>
  <c r="AQ27" i="17"/>
  <c r="AP27" i="17"/>
  <c r="D27" i="17"/>
  <c r="AQ26" i="17"/>
  <c r="AP26" i="17"/>
  <c r="D26" i="17"/>
  <c r="AE13" i="17" s="1"/>
  <c r="AQ25" i="17"/>
  <c r="AP25" i="17"/>
  <c r="D25" i="17"/>
  <c r="AQ24" i="17"/>
  <c r="AP24" i="17"/>
  <c r="D24" i="17"/>
  <c r="AC21" i="17" s="1"/>
  <c r="D23" i="17"/>
  <c r="AQ22" i="17"/>
  <c r="AP22" i="17"/>
  <c r="D22" i="17"/>
  <c r="AC29" i="17" s="1"/>
  <c r="AQ21" i="17"/>
  <c r="AP21" i="17"/>
  <c r="D21" i="17"/>
  <c r="AQ20" i="17"/>
  <c r="AP20" i="17"/>
  <c r="D20" i="17"/>
  <c r="AE36" i="17" s="1"/>
  <c r="AQ19" i="17"/>
  <c r="AP19" i="17"/>
  <c r="D19" i="17"/>
  <c r="AQ18" i="17"/>
  <c r="AP18" i="17"/>
  <c r="AQ17" i="17"/>
  <c r="AP17" i="17"/>
  <c r="AQ15" i="17"/>
  <c r="AP15" i="17"/>
  <c r="D15" i="17"/>
  <c r="AE17" i="17" s="1"/>
  <c r="AQ14" i="17"/>
  <c r="AP14" i="17"/>
  <c r="D14" i="17"/>
  <c r="AQ13" i="17"/>
  <c r="AP13" i="17"/>
  <c r="D13" i="17"/>
  <c r="AE19" i="17" s="1"/>
  <c r="AQ12" i="17"/>
  <c r="AP12" i="17"/>
  <c r="D12" i="17"/>
  <c r="AQ11" i="17"/>
  <c r="AP11" i="17"/>
  <c r="D11" i="17"/>
  <c r="AE5" i="17" s="1"/>
  <c r="AQ10" i="17"/>
  <c r="AP10" i="17"/>
  <c r="D10" i="17"/>
  <c r="D9" i="17"/>
  <c r="AC31" i="17" s="1"/>
  <c r="AQ8" i="17"/>
  <c r="AP8" i="17"/>
  <c r="D8" i="17"/>
  <c r="AQ7" i="17"/>
  <c r="AP7" i="17"/>
  <c r="D7" i="17"/>
  <c r="AE32" i="17" s="1"/>
  <c r="AQ6" i="17"/>
  <c r="AP6" i="17"/>
  <c r="D6" i="17"/>
  <c r="AQ5" i="17"/>
  <c r="AP5" i="17"/>
  <c r="D5" i="17"/>
  <c r="AC12" i="17" s="1"/>
  <c r="AQ4" i="17"/>
  <c r="AP4" i="17"/>
  <c r="D4" i="17"/>
  <c r="AQ3" i="17"/>
  <c r="AP3" i="17"/>
  <c r="AQ36" i="16"/>
  <c r="AP36" i="16"/>
  <c r="H101" i="20" s="1"/>
  <c r="AM36" i="16"/>
  <c r="Q19" i="16" s="1"/>
  <c r="AK36" i="16"/>
  <c r="E27" i="16" s="1"/>
  <c r="AQ35" i="16"/>
  <c r="K94" i="20" s="1"/>
  <c r="AP35" i="16"/>
  <c r="H94" i="20" s="1"/>
  <c r="AM35" i="16"/>
  <c r="J25" i="16" s="1"/>
  <c r="AK35" i="16"/>
  <c r="H25" i="16" s="1"/>
  <c r="AQ34" i="16"/>
  <c r="K87" i="20" s="1"/>
  <c r="AP34" i="16"/>
  <c r="H87" i="20" s="1"/>
  <c r="AM34" i="16"/>
  <c r="V23" i="16" s="1"/>
  <c r="AK34" i="16"/>
  <c r="M29" i="16" s="1"/>
  <c r="AQ33" i="16"/>
  <c r="AP33" i="16"/>
  <c r="A101" i="20" s="1"/>
  <c r="AM33" i="16"/>
  <c r="Q4" i="16" s="1"/>
  <c r="AK33" i="16"/>
  <c r="E12" i="16" s="1"/>
  <c r="AQ32" i="16"/>
  <c r="D94" i="20" s="1"/>
  <c r="AP32" i="16"/>
  <c r="A94" i="20" s="1"/>
  <c r="AM32" i="16"/>
  <c r="J10" i="16" s="1"/>
  <c r="AK32" i="16"/>
  <c r="P6" i="16" s="1"/>
  <c r="AQ31" i="16"/>
  <c r="D87" i="20" s="1"/>
  <c r="AP31" i="16"/>
  <c r="A87" i="20" s="1"/>
  <c r="AM31" i="16"/>
  <c r="V8" i="16" s="1"/>
  <c r="AK31" i="16"/>
  <c r="M14" i="16" s="1"/>
  <c r="AQ29" i="16"/>
  <c r="K80" i="20" s="1"/>
  <c r="AP29" i="16"/>
  <c r="H80" i="20" s="1"/>
  <c r="AM29" i="16"/>
  <c r="H23" i="16" s="1"/>
  <c r="AK29" i="16"/>
  <c r="K21" i="16" s="1"/>
  <c r="AQ28" i="16"/>
  <c r="K73" i="20" s="1"/>
  <c r="AP28" i="16"/>
  <c r="AM28" i="16"/>
  <c r="E25" i="16" s="1"/>
  <c r="AK28" i="16"/>
  <c r="N19" i="16" s="1"/>
  <c r="AQ27" i="16"/>
  <c r="K66" i="20" s="1"/>
  <c r="AP27" i="16"/>
  <c r="H66" i="20" s="1"/>
  <c r="AM27" i="16"/>
  <c r="AK27" i="16"/>
  <c r="AQ26" i="16"/>
  <c r="D80" i="20" s="1"/>
  <c r="AP26" i="16"/>
  <c r="A80" i="20" s="1"/>
  <c r="AM26" i="16"/>
  <c r="M6" i="16" s="1"/>
  <c r="AK26" i="16"/>
  <c r="K6" i="16" s="1"/>
  <c r="AQ25" i="16"/>
  <c r="D73" i="20" s="1"/>
  <c r="AP25" i="16"/>
  <c r="AM25" i="16"/>
  <c r="E10" i="16" s="1"/>
  <c r="AK25" i="16"/>
  <c r="N4" i="16" s="1"/>
  <c r="AQ24" i="16"/>
  <c r="D66" i="20" s="1"/>
  <c r="AP24" i="16"/>
  <c r="A66" i="20" s="1"/>
  <c r="AM24" i="16"/>
  <c r="AK24" i="16"/>
  <c r="V12" i="16" s="1"/>
  <c r="AQ22" i="16"/>
  <c r="K59" i="20" s="1"/>
  <c r="AP22" i="16"/>
  <c r="H59" i="20" s="1"/>
  <c r="AM22" i="16"/>
  <c r="S25" i="16" s="1"/>
  <c r="AK22" i="16"/>
  <c r="Q25" i="16" s="1"/>
  <c r="AQ21" i="16"/>
  <c r="AP21" i="16"/>
  <c r="H52" i="20" s="1"/>
  <c r="AM21" i="16"/>
  <c r="K19" i="16" s="1"/>
  <c r="AK21" i="16"/>
  <c r="E23" i="16" s="1"/>
  <c r="AQ20" i="16"/>
  <c r="K45" i="20" s="1"/>
  <c r="AP20" i="16"/>
  <c r="H45" i="20" s="1"/>
  <c r="AM20" i="16"/>
  <c r="V21" i="16" s="1"/>
  <c r="AK20" i="16"/>
  <c r="J29" i="16" s="1"/>
  <c r="AQ19" i="16"/>
  <c r="D59" i="20" s="1"/>
  <c r="AP19" i="16"/>
  <c r="A59" i="20" s="1"/>
  <c r="AM19" i="16"/>
  <c r="AK19" i="16"/>
  <c r="Q10" i="16" s="1"/>
  <c r="AQ18" i="16"/>
  <c r="AP18" i="16"/>
  <c r="A52" i="20" s="1"/>
  <c r="AM18" i="16"/>
  <c r="G8" i="16" s="1"/>
  <c r="AK18" i="16"/>
  <c r="M4" i="16" s="1"/>
  <c r="AQ17" i="16"/>
  <c r="D45" i="20" s="1"/>
  <c r="AP17" i="16"/>
  <c r="A45" i="20" s="1"/>
  <c r="AM17" i="16"/>
  <c r="H14" i="16" s="1"/>
  <c r="AK17" i="16"/>
  <c r="AQ15" i="16"/>
  <c r="K38" i="20" s="1"/>
  <c r="AP15" i="16"/>
  <c r="AM15" i="16"/>
  <c r="E21" i="16" s="1"/>
  <c r="AK15" i="16"/>
  <c r="G21" i="16" s="1"/>
  <c r="AQ14" i="16"/>
  <c r="K31" i="20" s="1"/>
  <c r="AP14" i="16"/>
  <c r="H31" i="20" s="1"/>
  <c r="AM14" i="16"/>
  <c r="M27" i="16" s="1"/>
  <c r="AK14" i="16"/>
  <c r="K27" i="16" s="1"/>
  <c r="AQ13" i="16"/>
  <c r="K24" i="20" s="1"/>
  <c r="AP13" i="16"/>
  <c r="H24" i="20" s="1"/>
  <c r="AM13" i="16"/>
  <c r="P29" i="16" s="1"/>
  <c r="AK13" i="16"/>
  <c r="N29" i="16" s="1"/>
  <c r="AQ12" i="16"/>
  <c r="D38" i="20" s="1"/>
  <c r="AP12" i="16"/>
  <c r="AM12" i="16"/>
  <c r="E6" i="16" s="1"/>
  <c r="AK12" i="16"/>
  <c r="G6" i="16" s="1"/>
  <c r="AQ11" i="16"/>
  <c r="D31" i="20" s="1"/>
  <c r="AP11" i="16"/>
  <c r="A31" i="20" s="1"/>
  <c r="AM11" i="16"/>
  <c r="M12" i="16" s="1"/>
  <c r="AK11" i="16"/>
  <c r="K12" i="16" s="1"/>
  <c r="AQ10" i="16"/>
  <c r="D24" i="20" s="1"/>
  <c r="AP10" i="16"/>
  <c r="A24" i="20" s="1"/>
  <c r="AM10" i="16"/>
  <c r="P14" i="16" s="1"/>
  <c r="AK10" i="16"/>
  <c r="AQ8" i="16"/>
  <c r="K17" i="20" s="1"/>
  <c r="AP8" i="16"/>
  <c r="H17" i="20" s="1"/>
  <c r="AM8" i="16"/>
  <c r="K25" i="16" s="1"/>
  <c r="AK8" i="16"/>
  <c r="N23" i="16" s="1"/>
  <c r="AQ7" i="16"/>
  <c r="K10" i="20" s="1"/>
  <c r="AP7" i="16"/>
  <c r="H10" i="20" s="1"/>
  <c r="AM7" i="16"/>
  <c r="S21" i="16" s="1"/>
  <c r="AK7" i="16"/>
  <c r="J27" i="16" s="1"/>
  <c r="AQ6" i="16"/>
  <c r="K3" i="20" s="1"/>
  <c r="AP6" i="16"/>
  <c r="AM6" i="16"/>
  <c r="E29" i="16" s="1"/>
  <c r="AK6" i="16"/>
  <c r="T19" i="16" s="1"/>
  <c r="AQ5" i="16"/>
  <c r="D17" i="20" s="1"/>
  <c r="AP5" i="16"/>
  <c r="A17" i="20" s="1"/>
  <c r="AM5" i="16"/>
  <c r="P8" i="16" s="1"/>
  <c r="AK5" i="16"/>
  <c r="N8" i="16" s="1"/>
  <c r="AQ4" i="16"/>
  <c r="D10" i="20" s="1"/>
  <c r="AP4" i="16"/>
  <c r="A10" i="20" s="1"/>
  <c r="AM4" i="16"/>
  <c r="H12" i="16" s="1"/>
  <c r="AK4" i="16"/>
  <c r="AQ3" i="16"/>
  <c r="D3" i="20" s="1"/>
  <c r="AP3" i="16"/>
  <c r="AM3" i="16"/>
  <c r="V4" i="16" s="1"/>
  <c r="AK3" i="16"/>
  <c r="T4" i="16" s="1"/>
  <c r="C41" i="15"/>
  <c r="W36" i="15" s="1"/>
  <c r="C40" i="15"/>
  <c r="C39" i="15"/>
  <c r="Y36" i="15" s="1"/>
  <c r="C38" i="15"/>
  <c r="C37" i="15"/>
  <c r="W35" i="15" s="1"/>
  <c r="C36" i="15"/>
  <c r="C35" i="15"/>
  <c r="W37" i="15" s="1"/>
  <c r="C34" i="15"/>
  <c r="C31" i="15"/>
  <c r="Y28" i="15" s="1"/>
  <c r="C30" i="15"/>
  <c r="C29" i="15"/>
  <c r="W29" i="15" s="1"/>
  <c r="C28" i="15"/>
  <c r="C27" i="15"/>
  <c r="Y27" i="15" s="1"/>
  <c r="C26" i="15"/>
  <c r="C25" i="15"/>
  <c r="W27" i="15" s="1"/>
  <c r="C24" i="15"/>
  <c r="C21" i="15"/>
  <c r="W16" i="15" s="1"/>
  <c r="C20" i="15"/>
  <c r="C19" i="15"/>
  <c r="Y15" i="15" s="1"/>
  <c r="C18" i="15"/>
  <c r="C17" i="15"/>
  <c r="Y17" i="15" s="1"/>
  <c r="C16" i="15"/>
  <c r="C15" i="15"/>
  <c r="W14" i="15" s="1"/>
  <c r="C14" i="15"/>
  <c r="C11" i="15"/>
  <c r="Y4" i="15" s="1"/>
  <c r="C10" i="15"/>
  <c r="C9" i="15"/>
  <c r="Y5" i="15" s="1"/>
  <c r="C8" i="15"/>
  <c r="C7" i="15"/>
  <c r="Y7" i="15" s="1"/>
  <c r="C6" i="15"/>
  <c r="C5" i="15"/>
  <c r="W7" i="15" s="1"/>
  <c r="C4" i="15"/>
  <c r="AK39" i="15"/>
  <c r="AJ39" i="15"/>
  <c r="AG39" i="15"/>
  <c r="J34" i="15" s="1"/>
  <c r="AE39" i="15"/>
  <c r="L34" i="15" s="1"/>
  <c r="D38" i="15" s="1"/>
  <c r="AK38" i="15"/>
  <c r="AJ38" i="15"/>
  <c r="AG38" i="15"/>
  <c r="AE38" i="15"/>
  <c r="M36" i="15" s="1"/>
  <c r="I40" i="15" s="1"/>
  <c r="R40" i="15" s="1"/>
  <c r="N38" i="15"/>
  <c r="K40" i="15" s="1"/>
  <c r="AK37" i="15"/>
  <c r="AJ37" i="15"/>
  <c r="AG37" i="15"/>
  <c r="I34" i="15" s="1"/>
  <c r="D36" i="15" s="1"/>
  <c r="AE37" i="15"/>
  <c r="G34" i="15" s="1"/>
  <c r="F36" i="15" s="1"/>
  <c r="AK36" i="15"/>
  <c r="AJ36" i="15"/>
  <c r="AG36" i="15"/>
  <c r="M38" i="15" s="1"/>
  <c r="L40" i="15" s="1"/>
  <c r="AE36" i="15"/>
  <c r="O38" i="15"/>
  <c r="J40" i="15" s="1"/>
  <c r="O36" i="15"/>
  <c r="G40" i="15" s="1"/>
  <c r="N36" i="15"/>
  <c r="H40" i="15" s="1"/>
  <c r="K36" i="15"/>
  <c r="H38" i="15" s="1"/>
  <c r="AK35" i="15"/>
  <c r="AJ35" i="15"/>
  <c r="AG35" i="15"/>
  <c r="L36" i="15" s="1"/>
  <c r="G38" i="15" s="1"/>
  <c r="AE35" i="15"/>
  <c r="J36" i="15" s="1"/>
  <c r="I38" i="15" s="1"/>
  <c r="AK34" i="15"/>
  <c r="AJ34" i="15"/>
  <c r="AG34" i="15"/>
  <c r="O34" i="15" s="1"/>
  <c r="D40" i="15" s="1"/>
  <c r="AE34" i="15"/>
  <c r="M34" i="15" s="1"/>
  <c r="F40" i="15" s="1"/>
  <c r="N34" i="15"/>
  <c r="E40" i="15" s="1"/>
  <c r="K34" i="15"/>
  <c r="E38" i="15" s="1"/>
  <c r="H34" i="15"/>
  <c r="E36" i="15" s="1"/>
  <c r="AK29" i="15"/>
  <c r="AJ29" i="15"/>
  <c r="AG29" i="15"/>
  <c r="J24" i="15" s="1"/>
  <c r="F28" i="15" s="1"/>
  <c r="AE29" i="15"/>
  <c r="L24" i="15" s="1"/>
  <c r="D28" i="15" s="1"/>
  <c r="AK28" i="15"/>
  <c r="AJ28" i="15"/>
  <c r="AG28" i="15"/>
  <c r="O26" i="15" s="1"/>
  <c r="G30" i="15" s="1"/>
  <c r="AE28" i="15"/>
  <c r="M26" i="15" s="1"/>
  <c r="I30" i="15" s="1"/>
  <c r="N28" i="15"/>
  <c r="K30" i="15" s="1"/>
  <c r="AK27" i="15"/>
  <c r="AJ27" i="15"/>
  <c r="AG27" i="15"/>
  <c r="I24" i="15" s="1"/>
  <c r="AE27" i="15"/>
  <c r="G24" i="15" s="1"/>
  <c r="F26" i="15" s="1"/>
  <c r="AK26" i="15"/>
  <c r="AJ26" i="15"/>
  <c r="AG26" i="15"/>
  <c r="M28" i="15" s="1"/>
  <c r="L30" i="15" s="1"/>
  <c r="AE26" i="15"/>
  <c r="O28" i="15" s="1"/>
  <c r="N26" i="15"/>
  <c r="H30" i="15" s="1"/>
  <c r="K26" i="15"/>
  <c r="H28" i="15" s="1"/>
  <c r="AK25" i="15"/>
  <c r="AJ25" i="15"/>
  <c r="AG25" i="15"/>
  <c r="L26" i="15" s="1"/>
  <c r="G28" i="15" s="1"/>
  <c r="AE25" i="15"/>
  <c r="J26" i="15" s="1"/>
  <c r="I28" i="15" s="1"/>
  <c r="AK24" i="15"/>
  <c r="AJ24" i="15"/>
  <c r="AG24" i="15"/>
  <c r="O24" i="15" s="1"/>
  <c r="D30" i="15" s="1"/>
  <c r="AE24" i="15"/>
  <c r="M24" i="15" s="1"/>
  <c r="N24" i="15"/>
  <c r="E30" i="15"/>
  <c r="K24" i="15"/>
  <c r="E28" i="15" s="1"/>
  <c r="H24" i="15"/>
  <c r="E26" i="15"/>
  <c r="AK19" i="15"/>
  <c r="AJ19" i="15"/>
  <c r="AG19" i="15"/>
  <c r="J14" i="15" s="1"/>
  <c r="F18" i="15" s="1"/>
  <c r="AE19" i="15"/>
  <c r="L14" i="15" s="1"/>
  <c r="D18" i="15" s="1"/>
  <c r="AK18" i="15"/>
  <c r="AJ18" i="15"/>
  <c r="AG18" i="15"/>
  <c r="O16" i="15" s="1"/>
  <c r="G20" i="15" s="1"/>
  <c r="AE18" i="15"/>
  <c r="M16" i="15" s="1"/>
  <c r="I20" i="15"/>
  <c r="N18" i="15"/>
  <c r="K20" i="15" s="1"/>
  <c r="AK17" i="15"/>
  <c r="AJ17" i="15"/>
  <c r="AG17" i="15"/>
  <c r="I14" i="15" s="1"/>
  <c r="D16" i="15" s="1"/>
  <c r="AE17" i="15"/>
  <c r="G14" i="15" s="1"/>
  <c r="AK16" i="15"/>
  <c r="AJ16" i="15"/>
  <c r="AG16" i="15"/>
  <c r="M18" i="15" s="1"/>
  <c r="L20" i="15" s="1"/>
  <c r="AE16" i="15"/>
  <c r="O18" i="15" s="1"/>
  <c r="J20" i="15" s="1"/>
  <c r="N16" i="15"/>
  <c r="H20" i="15" s="1"/>
  <c r="K16" i="15"/>
  <c r="H18" i="15" s="1"/>
  <c r="AK15" i="15"/>
  <c r="AJ15" i="15"/>
  <c r="AG15" i="15"/>
  <c r="L16" i="15" s="1"/>
  <c r="AE15" i="15"/>
  <c r="J16" i="15"/>
  <c r="I18" i="15" s="1"/>
  <c r="AK14" i="15"/>
  <c r="AJ14" i="15"/>
  <c r="AG14" i="15"/>
  <c r="O14" i="15" s="1"/>
  <c r="D20" i="15" s="1"/>
  <c r="AE14" i="15"/>
  <c r="M14" i="15" s="1"/>
  <c r="F20" i="15" s="1"/>
  <c r="R20" i="15" s="1"/>
  <c r="N14" i="15"/>
  <c r="E20" i="15" s="1"/>
  <c r="K14" i="15"/>
  <c r="E18" i="15" s="1"/>
  <c r="H14" i="15"/>
  <c r="E16" i="15" s="1"/>
  <c r="AK9" i="15"/>
  <c r="AJ9" i="15"/>
  <c r="AG9" i="15"/>
  <c r="J4" i="15" s="1"/>
  <c r="F8" i="15" s="1"/>
  <c r="AE9" i="15"/>
  <c r="L4" i="15" s="1"/>
  <c r="AK8" i="15"/>
  <c r="AJ8" i="15"/>
  <c r="AG8" i="15"/>
  <c r="O6" i="15" s="1"/>
  <c r="G10" i="15" s="1"/>
  <c r="AE8" i="15"/>
  <c r="M6" i="15" s="1"/>
  <c r="N8" i="15"/>
  <c r="K10" i="15" s="1"/>
  <c r="AK7" i="15"/>
  <c r="AJ7" i="15"/>
  <c r="AG7" i="15"/>
  <c r="I4" i="15" s="1"/>
  <c r="D6" i="15" s="1"/>
  <c r="AE7" i="15"/>
  <c r="G4" i="15" s="1"/>
  <c r="AK6" i="15"/>
  <c r="AJ6" i="15"/>
  <c r="AG6" i="15"/>
  <c r="M8" i="15" s="1"/>
  <c r="L10" i="15" s="1"/>
  <c r="AE6" i="15"/>
  <c r="O8" i="15" s="1"/>
  <c r="J10" i="15" s="1"/>
  <c r="N6" i="15"/>
  <c r="H10" i="15" s="1"/>
  <c r="K6" i="15"/>
  <c r="H8" i="15" s="1"/>
  <c r="AK5" i="15"/>
  <c r="AJ5" i="15"/>
  <c r="AG5" i="15"/>
  <c r="L6" i="15" s="1"/>
  <c r="G8" i="15" s="1"/>
  <c r="AE5" i="15"/>
  <c r="J6" i="15" s="1"/>
  <c r="I8" i="15" s="1"/>
  <c r="AK4" i="15"/>
  <c r="AJ4" i="15"/>
  <c r="AG4" i="15"/>
  <c r="O4" i="15" s="1"/>
  <c r="D10" i="15" s="1"/>
  <c r="AE4" i="15"/>
  <c r="M4" i="15" s="1"/>
  <c r="F10" i="15" s="1"/>
  <c r="N4" i="15"/>
  <c r="E10" i="15" s="1"/>
  <c r="K4" i="15"/>
  <c r="E8" i="15" s="1"/>
  <c r="H4" i="15"/>
  <c r="E6" i="15" s="1"/>
  <c r="AK29" i="12"/>
  <c r="AJ29" i="12"/>
  <c r="AK28" i="12"/>
  <c r="AJ28" i="12"/>
  <c r="AK26" i="12"/>
  <c r="AJ26" i="12"/>
  <c r="AK25" i="12"/>
  <c r="AJ25" i="12"/>
  <c r="AK18" i="12"/>
  <c r="AJ18" i="12"/>
  <c r="AK17" i="12"/>
  <c r="AJ17" i="12"/>
  <c r="AK15" i="12"/>
  <c r="AJ15" i="12"/>
  <c r="AK14" i="12"/>
  <c r="AJ14" i="12"/>
  <c r="AK7" i="12"/>
  <c r="AJ7" i="12"/>
  <c r="AK6" i="12"/>
  <c r="AJ6" i="12"/>
  <c r="AK4" i="12"/>
  <c r="AJ4" i="12"/>
  <c r="AK3" i="12"/>
  <c r="AJ3" i="12"/>
  <c r="AQ36" i="2"/>
  <c r="AP36" i="2"/>
  <c r="AQ35" i="2"/>
  <c r="AP35" i="2"/>
  <c r="AQ34" i="2"/>
  <c r="AP34" i="2"/>
  <c r="AQ33" i="2"/>
  <c r="AP33" i="2"/>
  <c r="AQ32" i="2"/>
  <c r="AP32" i="2"/>
  <c r="AQ31" i="2"/>
  <c r="AP31" i="2"/>
  <c r="AQ29" i="2"/>
  <c r="AP29" i="2"/>
  <c r="AQ28" i="2"/>
  <c r="AP28" i="2"/>
  <c r="AQ27" i="2"/>
  <c r="AP27" i="2"/>
  <c r="AQ26" i="2"/>
  <c r="AP26" i="2"/>
  <c r="AQ25" i="2"/>
  <c r="AP25" i="2"/>
  <c r="AQ24" i="2"/>
  <c r="AP24" i="2"/>
  <c r="AQ22" i="2"/>
  <c r="AP22" i="2"/>
  <c r="AQ21" i="2"/>
  <c r="AP21" i="2"/>
  <c r="AQ20" i="2"/>
  <c r="AP20" i="2"/>
  <c r="AQ19" i="2"/>
  <c r="AP19" i="2"/>
  <c r="AQ18" i="2"/>
  <c r="AP18" i="2"/>
  <c r="AQ17" i="2"/>
  <c r="AP17" i="2"/>
  <c r="AQ15" i="2"/>
  <c r="H34" i="14" s="1"/>
  <c r="AP15" i="2"/>
  <c r="AQ14" i="2"/>
  <c r="AP14" i="2"/>
  <c r="H20" i="14" s="1"/>
  <c r="AQ13" i="2"/>
  <c r="AP13" i="2"/>
  <c r="H41" i="14" s="1"/>
  <c r="AQ12" i="2"/>
  <c r="A34" i="14" s="1"/>
  <c r="AP12" i="2"/>
  <c r="AQ11" i="2"/>
  <c r="AP11" i="2"/>
  <c r="A20" i="14" s="1"/>
  <c r="AQ10" i="2"/>
  <c r="AP10" i="2"/>
  <c r="A41" i="14" s="1"/>
  <c r="AQ8" i="2"/>
  <c r="H13" i="14" s="1"/>
  <c r="AP8" i="2"/>
  <c r="H6" i="14" s="1"/>
  <c r="AQ7" i="2"/>
  <c r="AP7" i="2"/>
  <c r="AQ6" i="2"/>
  <c r="AP6" i="2"/>
  <c r="M16" i="14"/>
  <c r="M9" i="14"/>
  <c r="M2" i="14"/>
  <c r="F16" i="14"/>
  <c r="F9" i="14"/>
  <c r="F2" i="14"/>
  <c r="D5" i="2"/>
  <c r="AE18" i="2" s="1"/>
  <c r="AQ5" i="2"/>
  <c r="A13" i="14" s="1"/>
  <c r="AP5" i="2"/>
  <c r="A6" i="14" s="1"/>
  <c r="AQ4" i="2"/>
  <c r="AP4" i="2"/>
  <c r="AQ3" i="2"/>
  <c r="AP3" i="2"/>
  <c r="AG29" i="12"/>
  <c r="H32" i="12" s="1"/>
  <c r="AE29" i="12"/>
  <c r="N28" i="12" s="1"/>
  <c r="J32" i="12"/>
  <c r="AG28" i="12"/>
  <c r="AE28" i="12"/>
  <c r="K26" i="12" s="1"/>
  <c r="AG26" i="12"/>
  <c r="M28" i="12" s="1"/>
  <c r="H30" i="12"/>
  <c r="AE26" i="12"/>
  <c r="K28" i="12" s="1"/>
  <c r="AG25" i="12"/>
  <c r="P26" i="12" s="1"/>
  <c r="AE25" i="12"/>
  <c r="N26" i="12" s="1"/>
  <c r="AG18" i="12"/>
  <c r="P17" i="12" s="1"/>
  <c r="AE18" i="12"/>
  <c r="N17" i="12" s="1"/>
  <c r="AG17" i="12"/>
  <c r="E19" i="12" s="1"/>
  <c r="AE17" i="12"/>
  <c r="K15" i="12" s="1"/>
  <c r="AG15" i="12"/>
  <c r="M17" i="12" s="1"/>
  <c r="S17" i="12" s="1"/>
  <c r="AE15" i="12"/>
  <c r="J19" i="12" s="1"/>
  <c r="AG14" i="12"/>
  <c r="P15" i="12" s="1"/>
  <c r="AE14" i="12"/>
  <c r="N15" i="12" s="1"/>
  <c r="D33" i="12"/>
  <c r="Y25" i="12" s="1"/>
  <c r="D32" i="12"/>
  <c r="D31" i="12"/>
  <c r="Y28" i="12" s="1"/>
  <c r="D30" i="12"/>
  <c r="D29" i="12"/>
  <c r="W26" i="12" s="1"/>
  <c r="D28" i="12"/>
  <c r="D27" i="12"/>
  <c r="W25" i="12" s="1"/>
  <c r="D26" i="12"/>
  <c r="AM34" i="2"/>
  <c r="V23" i="2" s="1"/>
  <c r="AK35" i="2"/>
  <c r="H25" i="2" s="1"/>
  <c r="AM35" i="2"/>
  <c r="N21" i="2" s="1"/>
  <c r="AK36" i="2"/>
  <c r="S19" i="2" s="1"/>
  <c r="AM36" i="2"/>
  <c r="G27" i="2" s="1"/>
  <c r="AK27" i="2"/>
  <c r="Q29" i="2" s="1"/>
  <c r="AM27" i="2"/>
  <c r="S29" i="2" s="1"/>
  <c r="AK28" i="2"/>
  <c r="N19" i="2" s="1"/>
  <c r="AM28" i="2"/>
  <c r="E25" i="2" s="1"/>
  <c r="AK29" i="2"/>
  <c r="K21" i="2" s="1"/>
  <c r="AM29" i="2"/>
  <c r="H23" i="2" s="1"/>
  <c r="AK20" i="2"/>
  <c r="J29" i="2" s="1"/>
  <c r="AM20" i="2"/>
  <c r="H29" i="2" s="1"/>
  <c r="AK21" i="2"/>
  <c r="E23" i="2" s="1"/>
  <c r="AM21" i="2"/>
  <c r="K19" i="2" s="1"/>
  <c r="AK22" i="2"/>
  <c r="P27" i="2" s="1"/>
  <c r="AM22" i="2"/>
  <c r="S25" i="2" s="1"/>
  <c r="AK13" i="2"/>
  <c r="V25" i="2" s="1"/>
  <c r="AM13" i="2"/>
  <c r="T25" i="2" s="1"/>
  <c r="AK14" i="2"/>
  <c r="K27" i="2" s="1"/>
  <c r="AM14" i="2"/>
  <c r="M27" i="2" s="1"/>
  <c r="AK15" i="2"/>
  <c r="G21" i="2" s="1"/>
  <c r="AM15" i="2"/>
  <c r="E21" i="2" s="1"/>
  <c r="AK6" i="2"/>
  <c r="G29" i="2" s="1"/>
  <c r="AM6" i="2"/>
  <c r="V19" i="2" s="1"/>
  <c r="AK7" i="2"/>
  <c r="Q21" i="2" s="1"/>
  <c r="AM7" i="2"/>
  <c r="H27" i="2" s="1"/>
  <c r="AK8" i="2"/>
  <c r="N23" i="2" s="1"/>
  <c r="AM8" i="2"/>
  <c r="P23" i="2" s="1"/>
  <c r="D22" i="12"/>
  <c r="Y18" i="12" s="1"/>
  <c r="D20" i="12"/>
  <c r="Y17" i="12" s="1"/>
  <c r="D18" i="12"/>
  <c r="W15" i="12" s="1"/>
  <c r="D16" i="12"/>
  <c r="W14" i="12" s="1"/>
  <c r="D11" i="12"/>
  <c r="Y3" i="12" s="1"/>
  <c r="D9" i="12"/>
  <c r="Y6" i="12" s="1"/>
  <c r="D7" i="12"/>
  <c r="W7" i="12" s="1"/>
  <c r="D5" i="12"/>
  <c r="W6" i="12" s="1"/>
  <c r="AE6" i="12"/>
  <c r="G8" i="12" s="1"/>
  <c r="AG6" i="12"/>
  <c r="E8" i="12" s="1"/>
  <c r="AE7" i="12"/>
  <c r="J10" i="12" s="1"/>
  <c r="AG7" i="12"/>
  <c r="H10" i="12" s="1"/>
  <c r="D4" i="12"/>
  <c r="AE3" i="12"/>
  <c r="G10" i="12" s="1"/>
  <c r="AG3" i="12"/>
  <c r="E10" i="12" s="1"/>
  <c r="AE4" i="12"/>
  <c r="K6" i="12" s="1"/>
  <c r="AG4" i="12"/>
  <c r="H8" i="12" s="1"/>
  <c r="D6" i="12"/>
  <c r="D8" i="12"/>
  <c r="D10" i="12"/>
  <c r="D15" i="12"/>
  <c r="D17" i="12"/>
  <c r="D19" i="12"/>
  <c r="D21" i="12"/>
  <c r="D20" i="2"/>
  <c r="AC15" i="2" s="1"/>
  <c r="D22" i="2"/>
  <c r="AC20" i="2" s="1"/>
  <c r="D24" i="2"/>
  <c r="AE14" i="2" s="1"/>
  <c r="D26" i="2"/>
  <c r="AE8" i="2" s="1"/>
  <c r="D28" i="2"/>
  <c r="AE27" i="2" s="1"/>
  <c r="D30" i="2"/>
  <c r="AE20" i="2" s="1"/>
  <c r="D7" i="2"/>
  <c r="AC26" i="2" s="1"/>
  <c r="D9" i="2"/>
  <c r="AC5" i="2" s="1"/>
  <c r="D11" i="2"/>
  <c r="AE25" i="2" s="1"/>
  <c r="D13" i="2"/>
  <c r="AC33" i="2" s="1"/>
  <c r="D15" i="2"/>
  <c r="AC24" i="2" s="1"/>
  <c r="D29" i="2"/>
  <c r="D27" i="2"/>
  <c r="D25" i="2"/>
  <c r="D23" i="2"/>
  <c r="D21" i="2"/>
  <c r="D19" i="2"/>
  <c r="AK3" i="2"/>
  <c r="T4" i="2" s="1"/>
  <c r="AM10" i="2"/>
  <c r="P14" i="2" s="1"/>
  <c r="AK17" i="2"/>
  <c r="J14" i="2" s="1"/>
  <c r="AK31" i="2"/>
  <c r="M14" i="2" s="1"/>
  <c r="AM24" i="2"/>
  <c r="S14" i="2" s="1"/>
  <c r="AK4" i="2"/>
  <c r="AM12" i="2"/>
  <c r="E6" i="2" s="1"/>
  <c r="AK19" i="2"/>
  <c r="P12" i="2" s="1"/>
  <c r="AM25" i="2"/>
  <c r="P4" i="2" s="1"/>
  <c r="AK33" i="2"/>
  <c r="E12" i="2" s="1"/>
  <c r="AK5" i="2"/>
  <c r="M10" i="2" s="1"/>
  <c r="AM11" i="2"/>
  <c r="AK24" i="2"/>
  <c r="Q14" i="2" s="1"/>
  <c r="AK10" i="2"/>
  <c r="V10" i="2" s="1"/>
  <c r="AM3" i="2"/>
  <c r="E14" i="2" s="1"/>
  <c r="AM17" i="2"/>
  <c r="H14" i="2" s="1"/>
  <c r="AM31" i="2"/>
  <c r="V8" i="2" s="1"/>
  <c r="AM33" i="2"/>
  <c r="Q4" i="2" s="1"/>
  <c r="AK25" i="2"/>
  <c r="N4" i="2" s="1"/>
  <c r="AK11" i="2"/>
  <c r="K12" i="2" s="1"/>
  <c r="AM19" i="2"/>
  <c r="N12" i="2" s="1"/>
  <c r="AM32" i="2"/>
  <c r="N6" i="2" s="1"/>
  <c r="AK26" i="2"/>
  <c r="K6" i="2" s="1"/>
  <c r="AM18" i="2"/>
  <c r="K4" i="2" s="1"/>
  <c r="AM5" i="2"/>
  <c r="K10" i="2" s="1"/>
  <c r="AK32" i="2"/>
  <c r="H10" i="2" s="1"/>
  <c r="AK12" i="2"/>
  <c r="G6" i="2" s="1"/>
  <c r="AM4" i="2"/>
  <c r="S6" i="2" s="1"/>
  <c r="AK18" i="2"/>
  <c r="E8" i="2" s="1"/>
  <c r="AM26" i="2"/>
  <c r="H8" i="2" s="1"/>
  <c r="D14" i="2"/>
  <c r="D12" i="2"/>
  <c r="D10" i="2"/>
  <c r="D8" i="2"/>
  <c r="D6" i="2"/>
  <c r="D4" i="2"/>
  <c r="G30" i="12"/>
  <c r="E32" i="12"/>
  <c r="M15" i="12"/>
  <c r="E21" i="12"/>
  <c r="K17" i="12"/>
  <c r="J30" i="12"/>
  <c r="M4" i="12"/>
  <c r="H21" i="12"/>
  <c r="P28" i="12"/>
  <c r="F16" i="15"/>
  <c r="P34" i="15"/>
  <c r="F38" i="15"/>
  <c r="R38" i="15" s="1"/>
  <c r="R26" i="15"/>
  <c r="G29" i="16" l="1"/>
  <c r="T25" i="16"/>
  <c r="H29" i="16"/>
  <c r="V19" i="16"/>
  <c r="E14" i="16"/>
  <c r="K14" i="16"/>
  <c r="P23" i="16"/>
  <c r="T27" i="2"/>
  <c r="K25" i="2"/>
  <c r="P40" i="15"/>
  <c r="P14" i="15"/>
  <c r="J19" i="16"/>
  <c r="J21" i="12"/>
  <c r="Q21" i="12"/>
  <c r="Q17" i="12"/>
  <c r="P8" i="2"/>
  <c r="T8" i="16"/>
  <c r="S28" i="12"/>
  <c r="S36" i="15"/>
  <c r="P36" i="15"/>
  <c r="K29" i="16"/>
  <c r="A7" i="13"/>
  <c r="C7" i="13" s="1"/>
  <c r="H3" i="14"/>
  <c r="A16" i="13"/>
  <c r="C16" i="13" s="1"/>
  <c r="H38" i="14"/>
  <c r="A26" i="13"/>
  <c r="C26" i="13" s="1"/>
  <c r="A73" i="14"/>
  <c r="S40" i="15"/>
  <c r="P6" i="12"/>
  <c r="T23" i="2"/>
  <c r="B19" i="13"/>
  <c r="E19" i="13" s="1"/>
  <c r="D52" i="14"/>
  <c r="Q32" i="12"/>
  <c r="A13" i="13"/>
  <c r="C13" i="13" s="1"/>
  <c r="A38" i="14"/>
  <c r="A29" i="13"/>
  <c r="C29" i="13" s="1"/>
  <c r="H73" i="14"/>
  <c r="B37" i="13"/>
  <c r="E37" i="13" s="1"/>
  <c r="K101" i="14"/>
  <c r="R36" i="15"/>
  <c r="H19" i="12"/>
  <c r="Q19" i="12" s="1"/>
  <c r="J8" i="12"/>
  <c r="S8" i="12" s="1"/>
  <c r="G21" i="12"/>
  <c r="S21" i="12" s="1"/>
  <c r="Q8" i="12"/>
  <c r="A4" i="13"/>
  <c r="C4" i="13" s="1"/>
  <c r="B22" i="13"/>
  <c r="E22" i="13" s="1"/>
  <c r="K52" i="14"/>
  <c r="B34" i="13"/>
  <c r="E34" i="13" s="1"/>
  <c r="D101" i="14"/>
  <c r="AR3" i="16"/>
  <c r="Q14" i="16"/>
  <c r="S4" i="16"/>
  <c r="Q8" i="16"/>
  <c r="S23" i="2"/>
  <c r="Q23" i="2"/>
  <c r="W18" i="12"/>
  <c r="AR6" i="16"/>
  <c r="T23" i="16"/>
  <c r="V6" i="16"/>
  <c r="T21" i="16"/>
  <c r="G14" i="2"/>
  <c r="AR27" i="16"/>
  <c r="AR36" i="16"/>
  <c r="AR13" i="16"/>
  <c r="AR28" i="16"/>
  <c r="AR22" i="16"/>
  <c r="AR14" i="16"/>
  <c r="AR34" i="16"/>
  <c r="AR8" i="16"/>
  <c r="AR21" i="16"/>
  <c r="AR20" i="16"/>
  <c r="AR29" i="16"/>
  <c r="AR15" i="16"/>
  <c r="AR35" i="16"/>
  <c r="AR7" i="16"/>
  <c r="AR24" i="16"/>
  <c r="AR33" i="16"/>
  <c r="AR19" i="16"/>
  <c r="AR25" i="16"/>
  <c r="AR10" i="16"/>
  <c r="AR5" i="16"/>
  <c r="AR11" i="16"/>
  <c r="AR18" i="16"/>
  <c r="AR31" i="16"/>
  <c r="AR32" i="16"/>
  <c r="AR4" i="16"/>
  <c r="AR12" i="16"/>
  <c r="AR26" i="16"/>
  <c r="AR17" i="16"/>
  <c r="Y29" i="12"/>
  <c r="AE19" i="2"/>
  <c r="W5" i="15"/>
  <c r="A14" i="13"/>
  <c r="C14" i="13" s="1"/>
  <c r="H24" i="14"/>
  <c r="A28" i="13"/>
  <c r="C28" i="13" s="1"/>
  <c r="H66" i="14"/>
  <c r="AR6" i="2"/>
  <c r="B7" i="13"/>
  <c r="E7" i="13" s="1"/>
  <c r="K3" i="14"/>
  <c r="B21" i="13"/>
  <c r="E21" i="13" s="1"/>
  <c r="K45" i="14"/>
  <c r="B35" i="13"/>
  <c r="E35" i="13" s="1"/>
  <c r="K87" i="14"/>
  <c r="B23" i="13"/>
  <c r="E23" i="13" s="1"/>
  <c r="K59" i="14"/>
  <c r="AR27" i="2"/>
  <c r="B28" i="13"/>
  <c r="E28" i="13" s="1"/>
  <c r="K66" i="14"/>
  <c r="A15" i="13"/>
  <c r="C15" i="13" s="1"/>
  <c r="H31" i="14"/>
  <c r="K10" i="14"/>
  <c r="B8" i="13"/>
  <c r="E8" i="13" s="1"/>
  <c r="AR36" i="2"/>
  <c r="A37" i="13"/>
  <c r="C37" i="13" s="1"/>
  <c r="H101" i="14"/>
  <c r="H94" i="14"/>
  <c r="A36" i="13"/>
  <c r="C36" i="13" s="1"/>
  <c r="AR28" i="2"/>
  <c r="B29" i="13"/>
  <c r="E29" i="13" s="1"/>
  <c r="K73" i="14"/>
  <c r="AR22" i="2"/>
  <c r="A23" i="13"/>
  <c r="C23" i="13" s="1"/>
  <c r="H59" i="14"/>
  <c r="B9" i="13"/>
  <c r="E9" i="13" s="1"/>
  <c r="K17" i="14"/>
  <c r="AR13" i="2"/>
  <c r="B14" i="13"/>
  <c r="E14" i="13" s="1"/>
  <c r="K24" i="14"/>
  <c r="AR14" i="2"/>
  <c r="B15" i="13"/>
  <c r="E15" i="13" s="1"/>
  <c r="K31" i="14"/>
  <c r="AR8" i="2"/>
  <c r="H17" i="14"/>
  <c r="A9" i="13"/>
  <c r="C9" i="13" s="1"/>
  <c r="AR34" i="2"/>
  <c r="A35" i="13"/>
  <c r="C35" i="13" s="1"/>
  <c r="H87" i="14"/>
  <c r="B30" i="13"/>
  <c r="E30" i="13" s="1"/>
  <c r="K80" i="14"/>
  <c r="AR21" i="2"/>
  <c r="A22" i="13"/>
  <c r="C22" i="13" s="1"/>
  <c r="H52" i="14"/>
  <c r="AR15" i="2"/>
  <c r="B16" i="13"/>
  <c r="E16" i="13" s="1"/>
  <c r="K38" i="14"/>
  <c r="AR7" i="2"/>
  <c r="H10" i="14"/>
  <c r="A8" i="13"/>
  <c r="C8" i="13" s="1"/>
  <c r="AR35" i="2"/>
  <c r="B36" i="13"/>
  <c r="E36" i="13" s="1"/>
  <c r="K94" i="14"/>
  <c r="AR20" i="2"/>
  <c r="A21" i="13"/>
  <c r="C21" i="13" s="1"/>
  <c r="H45" i="14"/>
  <c r="AR29" i="2"/>
  <c r="A30" i="13"/>
  <c r="C30" i="13" s="1"/>
  <c r="H80" i="14"/>
  <c r="B18" i="13"/>
  <c r="E18" i="13" s="1"/>
  <c r="D45" i="14"/>
  <c r="B32" i="13"/>
  <c r="E32" i="13" s="1"/>
  <c r="D87" i="14"/>
  <c r="AR3" i="2"/>
  <c r="B4" i="13"/>
  <c r="E4" i="13" s="1"/>
  <c r="D3" i="14"/>
  <c r="A11" i="13"/>
  <c r="C11" i="13" s="1"/>
  <c r="A24" i="14"/>
  <c r="A25" i="13"/>
  <c r="C25" i="13" s="1"/>
  <c r="A66" i="14"/>
  <c r="A12" i="13"/>
  <c r="C12" i="13" s="1"/>
  <c r="A31" i="14"/>
  <c r="AE4" i="2"/>
  <c r="D10" i="14"/>
  <c r="B5" i="13"/>
  <c r="E5" i="13" s="1"/>
  <c r="AR33" i="2"/>
  <c r="A34" i="13"/>
  <c r="C34" i="13" s="1"/>
  <c r="A101" i="14"/>
  <c r="B20" i="13"/>
  <c r="E20" i="13" s="1"/>
  <c r="D59" i="14"/>
  <c r="AR24" i="2"/>
  <c r="B25" i="13"/>
  <c r="E25" i="13" s="1"/>
  <c r="D66" i="14"/>
  <c r="AR25" i="2"/>
  <c r="B26" i="13"/>
  <c r="E26" i="13" s="1"/>
  <c r="D73" i="14"/>
  <c r="AR19" i="2"/>
  <c r="A20" i="13"/>
  <c r="C20" i="13" s="1"/>
  <c r="A59" i="14"/>
  <c r="AR10" i="2"/>
  <c r="B11" i="13"/>
  <c r="E11" i="13" s="1"/>
  <c r="D24" i="14"/>
  <c r="B6" i="13"/>
  <c r="E6" i="13" s="1"/>
  <c r="D17" i="14"/>
  <c r="A33" i="13"/>
  <c r="C33" i="13" s="1"/>
  <c r="A94" i="14"/>
  <c r="AR11" i="2"/>
  <c r="B12" i="13"/>
  <c r="E12" i="13" s="1"/>
  <c r="D31" i="14"/>
  <c r="AR31" i="2"/>
  <c r="A32" i="13"/>
  <c r="C32" i="13" s="1"/>
  <c r="A87" i="14"/>
  <c r="AR5" i="2"/>
  <c r="A6" i="13"/>
  <c r="C6" i="13" s="1"/>
  <c r="A17" i="14"/>
  <c r="B27" i="13"/>
  <c r="E27" i="13" s="1"/>
  <c r="D80" i="14"/>
  <c r="AC18" i="2"/>
  <c r="AR18" i="2"/>
  <c r="A19" i="13"/>
  <c r="C19" i="13" s="1"/>
  <c r="A52" i="14"/>
  <c r="AR12" i="2"/>
  <c r="B13" i="13"/>
  <c r="E13" i="13" s="1"/>
  <c r="D38" i="14"/>
  <c r="AR4" i="2"/>
  <c r="A10" i="14"/>
  <c r="A5" i="13"/>
  <c r="C5" i="13" s="1"/>
  <c r="AR32" i="2"/>
  <c r="B33" i="13"/>
  <c r="E33" i="13" s="1"/>
  <c r="D94" i="14"/>
  <c r="AR17" i="2"/>
  <c r="A18" i="13"/>
  <c r="C18" i="13" s="1"/>
  <c r="A45" i="14"/>
  <c r="AR26" i="2"/>
  <c r="A27" i="13"/>
  <c r="C27" i="13" s="1"/>
  <c r="A80" i="14"/>
  <c r="Y4" i="12"/>
  <c r="AE33" i="2"/>
  <c r="AC17" i="18"/>
  <c r="AE35" i="17"/>
  <c r="AE27" i="17"/>
  <c r="AE15" i="17"/>
  <c r="AC24" i="18"/>
  <c r="I10" i="15"/>
  <c r="R10" i="15" s="1"/>
  <c r="P6" i="15"/>
  <c r="R4" i="15"/>
  <c r="D8" i="15"/>
  <c r="S28" i="15"/>
  <c r="P28" i="15"/>
  <c r="F6" i="15"/>
  <c r="R6" i="15" s="1"/>
  <c r="P4" i="15"/>
  <c r="S4" i="15"/>
  <c r="S16" i="15"/>
  <c r="P16" i="15"/>
  <c r="F30" i="15"/>
  <c r="P24" i="15"/>
  <c r="R28" i="15"/>
  <c r="J30" i="15"/>
  <c r="P30" i="15" s="1"/>
  <c r="P20" i="15"/>
  <c r="S20" i="15"/>
  <c r="G18" i="15"/>
  <c r="S18" i="15" s="1"/>
  <c r="R16" i="15"/>
  <c r="R24" i="15"/>
  <c r="S24" i="15"/>
  <c r="D26" i="15"/>
  <c r="S10" i="12"/>
  <c r="AC11" i="2"/>
  <c r="S30" i="12"/>
  <c r="Q15" i="12"/>
  <c r="Q26" i="12"/>
  <c r="P4" i="16"/>
  <c r="P19" i="16"/>
  <c r="AE35" i="2"/>
  <c r="N4" i="12"/>
  <c r="N8" i="2"/>
  <c r="Q19" i="2"/>
  <c r="P10" i="15"/>
  <c r="S34" i="15"/>
  <c r="S15" i="12"/>
  <c r="AE24" i="2"/>
  <c r="Q10" i="12"/>
  <c r="M10" i="16"/>
  <c r="V25" i="16"/>
  <c r="AC15" i="18"/>
  <c r="AC6" i="18"/>
  <c r="AE19" i="18"/>
  <c r="AE29" i="18"/>
  <c r="AC12" i="18"/>
  <c r="AC36" i="18"/>
  <c r="AC11" i="18"/>
  <c r="AE24" i="18"/>
  <c r="AC33" i="18"/>
  <c r="AE36" i="18"/>
  <c r="G12" i="16"/>
  <c r="P21" i="16"/>
  <c r="N6" i="16"/>
  <c r="H10" i="16"/>
  <c r="S19" i="16"/>
  <c r="G27" i="16"/>
  <c r="AC17" i="17"/>
  <c r="AE33" i="17"/>
  <c r="G12" i="2"/>
  <c r="S4" i="2"/>
  <c r="J10" i="2"/>
  <c r="P6" i="2"/>
  <c r="T8" i="2"/>
  <c r="K14" i="2"/>
  <c r="P21" i="2"/>
  <c r="J25" i="2"/>
  <c r="K29" i="2"/>
  <c r="H8" i="16"/>
  <c r="J8" i="16"/>
  <c r="G10" i="16"/>
  <c r="W25" i="16"/>
  <c r="J4" i="16"/>
  <c r="H4" i="16"/>
  <c r="J23" i="16"/>
  <c r="M21" i="16"/>
  <c r="J23" i="2"/>
  <c r="M21" i="2"/>
  <c r="M6" i="2"/>
  <c r="G10" i="2"/>
  <c r="E10" i="2"/>
  <c r="V27" i="2"/>
  <c r="P19" i="2"/>
  <c r="G25" i="2"/>
  <c r="V12" i="2"/>
  <c r="T12" i="2"/>
  <c r="P12" i="16"/>
  <c r="P27" i="16"/>
  <c r="K4" i="16"/>
  <c r="E8" i="16"/>
  <c r="M19" i="16"/>
  <c r="G23" i="16"/>
  <c r="N27" i="2"/>
  <c r="Q25" i="2"/>
  <c r="Q10" i="2"/>
  <c r="S10" i="2"/>
  <c r="T21" i="2"/>
  <c r="W21" i="2" s="1"/>
  <c r="V21" i="2"/>
  <c r="M4" i="2"/>
  <c r="V6" i="2"/>
  <c r="G23" i="2"/>
  <c r="M19" i="2"/>
  <c r="T10" i="16"/>
  <c r="H19" i="16"/>
  <c r="W19" i="16" s="1"/>
  <c r="S8" i="16"/>
  <c r="S23" i="16"/>
  <c r="J19" i="2"/>
  <c r="J4" i="2"/>
  <c r="T10" i="2"/>
  <c r="N14" i="2"/>
  <c r="P29" i="2"/>
  <c r="Y29" i="2" s="1"/>
  <c r="S6" i="16"/>
  <c r="H27" i="16"/>
  <c r="Q21" i="16"/>
  <c r="M25" i="16"/>
  <c r="M25" i="2"/>
  <c r="S21" i="2"/>
  <c r="J27" i="2"/>
  <c r="E29" i="2"/>
  <c r="AC27" i="2"/>
  <c r="AE34" i="2"/>
  <c r="AC14" i="16"/>
  <c r="AC5" i="16"/>
  <c r="AE29" i="16"/>
  <c r="W38" i="15"/>
  <c r="AE22" i="16"/>
  <c r="AC36" i="16"/>
  <c r="W28" i="15"/>
  <c r="Q8" i="2"/>
  <c r="M12" i="2"/>
  <c r="J12" i="16"/>
  <c r="Q6" i="16"/>
  <c r="Q29" i="16"/>
  <c r="W29" i="16" s="1"/>
  <c r="V27" i="16"/>
  <c r="S38" i="15"/>
  <c r="R34" i="15"/>
  <c r="R18" i="15"/>
  <c r="P4" i="12"/>
  <c r="S4" i="12" s="1"/>
  <c r="G19" i="12"/>
  <c r="S19" i="12" s="1"/>
  <c r="G32" i="12"/>
  <c r="S32" i="12" s="1"/>
  <c r="H12" i="2"/>
  <c r="G8" i="2"/>
  <c r="H4" i="2"/>
  <c r="W4" i="2" s="1"/>
  <c r="J12" i="2"/>
  <c r="Q6" i="2"/>
  <c r="T6" i="2"/>
  <c r="N6" i="12"/>
  <c r="Q6" i="12" s="1"/>
  <c r="K4" i="12"/>
  <c r="T19" i="2"/>
  <c r="H19" i="2"/>
  <c r="N29" i="2"/>
  <c r="E27" i="2"/>
  <c r="T6" i="16"/>
  <c r="J14" i="16"/>
  <c r="N14" i="16"/>
  <c r="V10" i="16"/>
  <c r="Q28" i="12"/>
  <c r="S8" i="2"/>
  <c r="E30" i="12"/>
  <c r="Q30" i="12" s="1"/>
  <c r="M26" i="12"/>
  <c r="S26" i="12" s="1"/>
  <c r="S10" i="16"/>
  <c r="N12" i="16"/>
  <c r="AC31" i="2"/>
  <c r="R8" i="15"/>
  <c r="M6" i="12"/>
  <c r="S6" i="12" s="1"/>
  <c r="R14" i="15"/>
  <c r="P38" i="15"/>
  <c r="S14" i="15"/>
  <c r="N27" i="16"/>
  <c r="V4" i="2"/>
  <c r="J8" i="2"/>
  <c r="Q23" i="16"/>
  <c r="S14" i="16"/>
  <c r="T12" i="16"/>
  <c r="K10" i="16"/>
  <c r="G14" i="16"/>
  <c r="S29" i="16"/>
  <c r="Y29" i="16" s="1"/>
  <c r="T27" i="16"/>
  <c r="G25" i="16"/>
  <c r="N21" i="16"/>
  <c r="AE24" i="16"/>
  <c r="AE8" i="17"/>
  <c r="AC25" i="2"/>
  <c r="AC4" i="2"/>
  <c r="AC12" i="2"/>
  <c r="AC35" i="17"/>
  <c r="AC15" i="16"/>
  <c r="AC35" i="2"/>
  <c r="AC18" i="18"/>
  <c r="AE28" i="17"/>
  <c r="AC3" i="2"/>
  <c r="AE10" i="17"/>
  <c r="AC13" i="18"/>
  <c r="AE14" i="18"/>
  <c r="AC31" i="16"/>
  <c r="AC6" i="16"/>
  <c r="AC22" i="17"/>
  <c r="AC5" i="18"/>
  <c r="AE11" i="2"/>
  <c r="AE24" i="17"/>
  <c r="AC13" i="17"/>
  <c r="AC19" i="18"/>
  <c r="Y7" i="12"/>
  <c r="W8" i="15"/>
  <c r="Y37" i="15"/>
  <c r="AC8" i="18"/>
  <c r="AE3" i="18"/>
  <c r="AE20" i="18"/>
  <c r="AC29" i="16"/>
  <c r="AC32" i="16"/>
  <c r="Y16" i="15"/>
  <c r="AC26" i="16"/>
  <c r="Y26" i="15"/>
  <c r="AC19" i="16"/>
  <c r="Y25" i="15"/>
  <c r="AC20" i="16"/>
  <c r="AC10" i="16"/>
  <c r="AE3" i="16"/>
  <c r="AC11" i="17"/>
  <c r="AE4" i="17"/>
  <c r="AE33" i="18"/>
  <c r="AC3" i="17"/>
  <c r="AC10" i="18"/>
  <c r="AE26" i="2"/>
  <c r="AE15" i="2"/>
  <c r="Y14" i="12"/>
  <c r="Y6" i="15"/>
  <c r="W25" i="15"/>
  <c r="AE25" i="17"/>
  <c r="AC33" i="17"/>
  <c r="AC36" i="17"/>
  <c r="AC3" i="18"/>
  <c r="AE31" i="18"/>
  <c r="AE22" i="18"/>
  <c r="AE35" i="16"/>
  <c r="AC24" i="16"/>
  <c r="AE17" i="16"/>
  <c r="AE15" i="16"/>
  <c r="AC32" i="17"/>
  <c r="AC13" i="2"/>
  <c r="AE18" i="18"/>
  <c r="W3" i="12"/>
  <c r="AC7" i="2"/>
  <c r="W9" i="15"/>
  <c r="AE7" i="18"/>
  <c r="AE22" i="17"/>
  <c r="AC14" i="18"/>
  <c r="AE6" i="2"/>
  <c r="W18" i="15"/>
  <c r="AE13" i="16"/>
  <c r="AC17" i="16"/>
  <c r="AE25" i="18"/>
  <c r="AC29" i="2"/>
  <c r="AE15" i="18"/>
  <c r="Y8" i="15"/>
  <c r="AC32" i="18"/>
  <c r="AE12" i="17"/>
  <c r="AC19" i="17"/>
  <c r="W15" i="15"/>
  <c r="W17" i="15"/>
  <c r="AC14" i="17"/>
  <c r="AE26" i="16"/>
  <c r="AC13" i="16"/>
  <c r="Y26" i="12"/>
  <c r="AE20" i="16"/>
  <c r="W19" i="15"/>
  <c r="AC4" i="17"/>
  <c r="AC18" i="17"/>
  <c r="AC5" i="17"/>
  <c r="W24" i="15"/>
  <c r="AE34" i="16"/>
  <c r="AC22" i="2"/>
  <c r="W4" i="12"/>
  <c r="W39" i="15"/>
  <c r="AC26" i="17"/>
  <c r="AC18" i="16"/>
  <c r="AE28" i="16"/>
  <c r="AC6" i="2"/>
  <c r="AE4" i="16"/>
  <c r="AC11" i="16"/>
  <c r="AE19" i="16"/>
  <c r="AE11" i="17"/>
  <c r="W17" i="12"/>
  <c r="AC32" i="2"/>
  <c r="Y35" i="15"/>
  <c r="AC22" i="16"/>
  <c r="AE28" i="2"/>
  <c r="AE13" i="2"/>
  <c r="AC35" i="16"/>
  <c r="AE26" i="17"/>
  <c r="W26" i="15"/>
  <c r="AE3" i="17"/>
  <c r="Y9" i="15"/>
  <c r="AE25" i="16"/>
  <c r="AE14" i="17"/>
  <c r="AE29" i="17"/>
  <c r="AE28" i="18"/>
  <c r="Y38" i="15"/>
  <c r="AE3" i="2"/>
  <c r="AE31" i="17"/>
  <c r="W28" i="12"/>
  <c r="AC28" i="17"/>
  <c r="AC36" i="2"/>
  <c r="AE13" i="18"/>
  <c r="AE5" i="2"/>
  <c r="AE12" i="2"/>
  <c r="AE7" i="2"/>
  <c r="AC34" i="2"/>
  <c r="AC28" i="2"/>
  <c r="W6" i="15"/>
  <c r="Y18" i="15"/>
  <c r="Y24" i="15"/>
  <c r="Y34" i="15"/>
  <c r="AC24" i="17"/>
  <c r="AC6" i="17"/>
  <c r="AC8" i="17"/>
  <c r="AE12" i="18"/>
  <c r="AE10" i="18"/>
  <c r="AC22" i="18"/>
  <c r="AE33" i="16"/>
  <c r="AE10" i="16"/>
  <c r="AE21" i="2"/>
  <c r="AE14" i="16"/>
  <c r="AE12" i="16"/>
  <c r="AE21" i="16"/>
  <c r="AC4" i="16"/>
  <c r="AC12" i="16"/>
  <c r="AC7" i="18"/>
  <c r="AC20" i="17"/>
  <c r="AC7" i="17"/>
  <c r="AE36" i="16"/>
  <c r="W4" i="15"/>
  <c r="AC20" i="18"/>
  <c r="AE20" i="17"/>
  <c r="Y15" i="12"/>
  <c r="Y39" i="15"/>
  <c r="AE6" i="18"/>
  <c r="AE21" i="17"/>
  <c r="AE22" i="2"/>
  <c r="AC8" i="2"/>
  <c r="AE10" i="2"/>
  <c r="AC26" i="18"/>
  <c r="AE31" i="2"/>
  <c r="AC4" i="18"/>
  <c r="AC17" i="2"/>
  <c r="AE32" i="2"/>
  <c r="Y14" i="15"/>
  <c r="AC15" i="17"/>
  <c r="AC14" i="2"/>
  <c r="AE8" i="18"/>
  <c r="W29" i="12"/>
  <c r="Y19" i="15"/>
  <c r="Y29" i="15"/>
  <c r="W34" i="15"/>
  <c r="AE18" i="16"/>
  <c r="AC27" i="16"/>
  <c r="AE18" i="17"/>
  <c r="AC27" i="17"/>
  <c r="AE11" i="18"/>
  <c r="AE21" i="18"/>
  <c r="AE35" i="18"/>
  <c r="AC34" i="18"/>
  <c r="AE34" i="18"/>
  <c r="AE27" i="16"/>
  <c r="AE36" i="2"/>
  <c r="AC25" i="16"/>
  <c r="AC34" i="17"/>
  <c r="AC10" i="2"/>
  <c r="AC10" i="17"/>
  <c r="AE17" i="2"/>
  <c r="AE34" i="17"/>
  <c r="AE26" i="18"/>
  <c r="AC25" i="17"/>
  <c r="AE29" i="2"/>
  <c r="AC19" i="2"/>
  <c r="AC21" i="16"/>
  <c r="AC21" i="2"/>
  <c r="AC8" i="16"/>
  <c r="W23" i="2" l="1"/>
  <c r="W25" i="2"/>
  <c r="Y6" i="16"/>
  <c r="P18" i="15"/>
  <c r="Y4" i="16"/>
  <c r="Q4" i="12"/>
  <c r="Y27" i="2"/>
  <c r="W23" i="16"/>
  <c r="S10" i="15"/>
  <c r="W14" i="16"/>
  <c r="W8" i="16"/>
  <c r="W6" i="16"/>
  <c r="Z12" i="2"/>
  <c r="Z6" i="2"/>
  <c r="Z25" i="2"/>
  <c r="Z23" i="2"/>
  <c r="Z21" i="16"/>
  <c r="Z23" i="16"/>
  <c r="Z29" i="16"/>
  <c r="Y8" i="16"/>
  <c r="Z25" i="16"/>
  <c r="Z4" i="16"/>
  <c r="Y19" i="16"/>
  <c r="Z12" i="16"/>
  <c r="Z27" i="16"/>
  <c r="W21" i="16"/>
  <c r="W4" i="16"/>
  <c r="Z14" i="16"/>
  <c r="Y23" i="16"/>
  <c r="Z19" i="16"/>
  <c r="Y25" i="16"/>
  <c r="Z8" i="16"/>
  <c r="Z10" i="16"/>
  <c r="Z6" i="16"/>
  <c r="Z29" i="2"/>
  <c r="Z14" i="2"/>
  <c r="Z10" i="2"/>
  <c r="Z21" i="2"/>
  <c r="Y23" i="2"/>
  <c r="Y4" i="2"/>
  <c r="Z19" i="2"/>
  <c r="Z8" i="2"/>
  <c r="Z27" i="2"/>
  <c r="Z4" i="2"/>
  <c r="Y14" i="2"/>
  <c r="AR12" i="18"/>
  <c r="AR10" i="18"/>
  <c r="AR31" i="18"/>
  <c r="AR35" i="18"/>
  <c r="AR4" i="18"/>
  <c r="AR27" i="18"/>
  <c r="AR34" i="18"/>
  <c r="AR24" i="18"/>
  <c r="AR33" i="18"/>
  <c r="AR21" i="18"/>
  <c r="AR28" i="18"/>
  <c r="AR18" i="18"/>
  <c r="AR29" i="18"/>
  <c r="AR17" i="18"/>
  <c r="AR8" i="18"/>
  <c r="AR25" i="18"/>
  <c r="AR36" i="18"/>
  <c r="AR22" i="18"/>
  <c r="AR19" i="18"/>
  <c r="AR3" i="18"/>
  <c r="A3" i="23" s="1"/>
  <c r="AR14" i="18"/>
  <c r="AR15" i="18"/>
  <c r="AR16" i="18"/>
  <c r="AR9" i="18"/>
  <c r="AR30" i="18"/>
  <c r="AR23" i="18"/>
  <c r="AR6" i="18"/>
  <c r="AR20" i="18"/>
  <c r="AR26" i="18"/>
  <c r="AR11" i="18"/>
  <c r="AR32" i="18"/>
  <c r="AR7" i="18"/>
  <c r="AR13" i="18"/>
  <c r="AR5" i="18"/>
  <c r="AR5" i="17"/>
  <c r="AR4" i="17"/>
  <c r="AR36" i="17"/>
  <c r="AR22" i="17"/>
  <c r="K59" i="21" s="1"/>
  <c r="AR32" i="17"/>
  <c r="AR19" i="17"/>
  <c r="D59" i="21" s="1"/>
  <c r="AR3" i="17"/>
  <c r="AR14" i="17"/>
  <c r="AR20" i="17"/>
  <c r="AR11" i="17"/>
  <c r="AR21" i="17"/>
  <c r="K52" i="21" s="1"/>
  <c r="AR35" i="17"/>
  <c r="AR31" i="17"/>
  <c r="AR18" i="17"/>
  <c r="D52" i="21" s="1"/>
  <c r="AR17" i="17"/>
  <c r="AR13" i="17"/>
  <c r="K24" i="21" s="1"/>
  <c r="AR34" i="17"/>
  <c r="AR27" i="17"/>
  <c r="K66" i="21" s="1"/>
  <c r="AR12" i="17"/>
  <c r="A38" i="21" s="1"/>
  <c r="AR29" i="17"/>
  <c r="K80" i="21" s="1"/>
  <c r="AR15" i="17"/>
  <c r="AR28" i="17"/>
  <c r="AR23" i="17"/>
  <c r="AR16" i="17"/>
  <c r="AR9" i="17"/>
  <c r="AR30" i="17"/>
  <c r="AR10" i="17"/>
  <c r="A24" i="21" s="1"/>
  <c r="AR33" i="17"/>
  <c r="AR24" i="17"/>
  <c r="D66" i="21" s="1"/>
  <c r="AR7" i="17"/>
  <c r="AR26" i="17"/>
  <c r="D80" i="21" s="1"/>
  <c r="AR6" i="17"/>
  <c r="AR25" i="17"/>
  <c r="AR8" i="17"/>
  <c r="W10" i="16"/>
  <c r="W19" i="2"/>
  <c r="W12" i="16"/>
  <c r="Y21" i="16"/>
  <c r="R30" i="15"/>
  <c r="S30" i="15"/>
  <c r="P8" i="15"/>
  <c r="S8" i="15"/>
  <c r="S26" i="15"/>
  <c r="P26" i="15"/>
  <c r="S6" i="15"/>
  <c r="W8" i="2"/>
  <c r="Y27" i="16"/>
  <c r="Y19" i="2"/>
  <c r="Y6" i="2"/>
  <c r="Y12" i="16"/>
  <c r="W14" i="2"/>
  <c r="Y25" i="2"/>
  <c r="W29" i="2"/>
  <c r="Y21" i="2"/>
  <c r="Y10" i="2"/>
  <c r="W10" i="2"/>
  <c r="W12" i="2"/>
  <c r="W27" i="2"/>
  <c r="Y10" i="16"/>
  <c r="W6" i="2"/>
  <c r="Y14" i="16"/>
  <c r="Y12" i="2"/>
  <c r="Y8" i="2"/>
  <c r="W27" i="16"/>
  <c r="AJ4" i="18" l="1"/>
  <c r="AJ5" i="18"/>
  <c r="D3" i="23"/>
  <c r="H101" i="21"/>
  <c r="H17" i="21"/>
  <c r="A10" i="21"/>
  <c r="AJ4" i="17"/>
  <c r="AI4" i="17"/>
  <c r="A17" i="21"/>
  <c r="K3" i="21"/>
  <c r="D45" i="21"/>
  <c r="AI17" i="17"/>
  <c r="AJ17" i="17"/>
  <c r="A73" i="21"/>
  <c r="D87" i="21"/>
  <c r="A101" i="21"/>
  <c r="H94" i="21"/>
  <c r="H10" i="21"/>
  <c r="A31" i="21"/>
  <c r="K87" i="21"/>
  <c r="K45" i="21"/>
  <c r="K31" i="21"/>
  <c r="AI14" i="17"/>
  <c r="K73" i="21"/>
  <c r="A94" i="21"/>
  <c r="H38" i="21"/>
  <c r="AF15" i="17"/>
  <c r="D59" i="23"/>
  <c r="A59" i="23"/>
  <c r="D87" i="23"/>
  <c r="A87" i="23"/>
  <c r="A17" i="23"/>
  <c r="D17" i="23"/>
  <c r="K59" i="23"/>
  <c r="H59" i="23"/>
  <c r="A24" i="23"/>
  <c r="D24" i="23"/>
  <c r="K38" i="23"/>
  <c r="H38" i="23"/>
  <c r="K24" i="23"/>
  <c r="H24" i="23"/>
  <c r="K101" i="23"/>
  <c r="H101" i="23"/>
  <c r="D38" i="23"/>
  <c r="A38" i="23"/>
  <c r="K94" i="23"/>
  <c r="H94" i="23"/>
  <c r="K10" i="23"/>
  <c r="H10" i="23"/>
  <c r="D73" i="23"/>
  <c r="A73" i="23"/>
  <c r="A94" i="23"/>
  <c r="D94" i="23"/>
  <c r="K17" i="23"/>
  <c r="H17" i="23"/>
  <c r="A31" i="23"/>
  <c r="D31" i="23"/>
  <c r="D45" i="23"/>
  <c r="A45" i="23"/>
  <c r="D80" i="23"/>
  <c r="A80" i="23"/>
  <c r="H80" i="23"/>
  <c r="K80" i="23"/>
  <c r="D10" i="23"/>
  <c r="A10" i="23"/>
  <c r="K45" i="23"/>
  <c r="H45" i="23"/>
  <c r="A52" i="23"/>
  <c r="D52" i="23"/>
  <c r="K3" i="23"/>
  <c r="H3" i="23"/>
  <c r="K73" i="23"/>
  <c r="H73" i="23"/>
  <c r="K52" i="23"/>
  <c r="H52" i="23"/>
  <c r="D101" i="23"/>
  <c r="A101" i="23"/>
  <c r="K31" i="23"/>
  <c r="H31" i="23"/>
  <c r="D66" i="23"/>
  <c r="A66" i="23"/>
  <c r="K66" i="23"/>
  <c r="H66" i="23"/>
  <c r="K87" i="23"/>
  <c r="H87" i="23"/>
  <c r="AI12" i="18"/>
  <c r="AJ12" i="18"/>
  <c r="AG12" i="18"/>
  <c r="AF12" i="18"/>
  <c r="D94" i="21"/>
  <c r="AH13" i="17"/>
  <c r="AI22" i="17"/>
  <c r="H52" i="21"/>
  <c r="AI10" i="18"/>
  <c r="AF10" i="18"/>
  <c r="AH12" i="18"/>
  <c r="AI31" i="18"/>
  <c r="AG10" i="18"/>
  <c r="AJ10" i="18"/>
  <c r="AJ31" i="18"/>
  <c r="AH10" i="18"/>
  <c r="AG15" i="18"/>
  <c r="AJ35" i="18"/>
  <c r="AJ21" i="18"/>
  <c r="AI35" i="18"/>
  <c r="AG18" i="18"/>
  <c r="AI22" i="18"/>
  <c r="AH10" i="17"/>
  <c r="D17" i="21"/>
  <c r="H45" i="21"/>
  <c r="AI27" i="18"/>
  <c r="AJ27" i="18"/>
  <c r="AF29" i="18"/>
  <c r="AJ33" i="18"/>
  <c r="AG27" i="18"/>
  <c r="AH27" i="18"/>
  <c r="AJ3" i="18"/>
  <c r="AF22" i="18"/>
  <c r="AF27" i="18"/>
  <c r="AJ18" i="18"/>
  <c r="AH24" i="18"/>
  <c r="AG21" i="18"/>
  <c r="AH15" i="18"/>
  <c r="AH18" i="18"/>
  <c r="AI24" i="18"/>
  <c r="AI18" i="18"/>
  <c r="AF24" i="18"/>
  <c r="AJ20" i="18"/>
  <c r="AF18" i="18"/>
  <c r="AG24" i="18"/>
  <c r="AJ24" i="18"/>
  <c r="AJ7" i="18"/>
  <c r="AI3" i="18"/>
  <c r="AI15" i="18"/>
  <c r="AG19" i="18"/>
  <c r="AJ17" i="18"/>
  <c r="AI21" i="18"/>
  <c r="AH21" i="18"/>
  <c r="AJ22" i="18"/>
  <c r="AF15" i="18"/>
  <c r="AI33" i="18"/>
  <c r="AF21" i="18"/>
  <c r="AH22" i="18"/>
  <c r="AG22" i="18"/>
  <c r="AJ15" i="18"/>
  <c r="AF26" i="18"/>
  <c r="AI14" i="18"/>
  <c r="AJ19" i="18"/>
  <c r="AJ8" i="18"/>
  <c r="AI32" i="18"/>
  <c r="AH29" i="18"/>
  <c r="AJ13" i="18"/>
  <c r="AI29" i="18"/>
  <c r="AH13" i="18"/>
  <c r="AJ6" i="18"/>
  <c r="AJ36" i="18"/>
  <c r="AH26" i="18"/>
  <c r="AG29" i="18"/>
  <c r="AJ29" i="18"/>
  <c r="AJ14" i="18"/>
  <c r="AI19" i="18"/>
  <c r="AJ32" i="18"/>
  <c r="AG26" i="18"/>
  <c r="AJ26" i="18"/>
  <c r="AF13" i="18"/>
  <c r="AI13" i="18"/>
  <c r="AH19" i="18"/>
  <c r="AI6" i="18"/>
  <c r="AI26" i="18"/>
  <c r="AG13" i="18"/>
  <c r="AF19" i="18"/>
  <c r="AG10" i="17"/>
  <c r="AJ6" i="17"/>
  <c r="AJ14" i="17"/>
  <c r="AH26" i="17"/>
  <c r="AI29" i="17"/>
  <c r="AF22" i="17"/>
  <c r="H80" i="21"/>
  <c r="AJ22" i="17"/>
  <c r="AF13" i="17"/>
  <c r="H59" i="21"/>
  <c r="AG29" i="17"/>
  <c r="AH22" i="17"/>
  <c r="AH29" i="17"/>
  <c r="AG13" i="17"/>
  <c r="AI35" i="17"/>
  <c r="H31" i="21"/>
  <c r="AG22" i="17"/>
  <c r="AF29" i="17"/>
  <c r="AI13" i="17"/>
  <c r="AJ35" i="17"/>
  <c r="H3" i="21"/>
  <c r="K94" i="21"/>
  <c r="AH21" i="17"/>
  <c r="AH12" i="17"/>
  <c r="A3" i="21"/>
  <c r="AG12" i="17"/>
  <c r="A80" i="21"/>
  <c r="AI21" i="17"/>
  <c r="AI26" i="17"/>
  <c r="AI10" i="17"/>
  <c r="AF12" i="17"/>
  <c r="AI12" i="17"/>
  <c r="AF21" i="17"/>
  <c r="AJ26" i="17"/>
  <c r="AF10" i="17"/>
  <c r="AG21" i="17"/>
  <c r="AJ21" i="17"/>
  <c r="AG26" i="17"/>
  <c r="AJ10" i="17"/>
  <c r="AJ12" i="17"/>
  <c r="D3" i="21"/>
  <c r="K101" i="21"/>
  <c r="D10" i="21"/>
  <c r="D38" i="21"/>
  <c r="A45" i="21"/>
  <c r="AF19" i="17"/>
  <c r="AH18" i="17"/>
  <c r="AJ32" i="17"/>
  <c r="AI28" i="17"/>
  <c r="AI24" i="17"/>
  <c r="AG15" i="17"/>
  <c r="K38" i="21"/>
  <c r="AG19" i="17"/>
  <c r="AG27" i="17"/>
  <c r="D31" i="21"/>
  <c r="K10" i="21"/>
  <c r="AI19" i="17"/>
  <c r="AH19" i="17"/>
  <c r="AF26" i="17"/>
  <c r="AJ24" i="17"/>
  <c r="AJ27" i="17"/>
  <c r="A52" i="21"/>
  <c r="D24" i="21"/>
  <c r="A87" i="21"/>
  <c r="AJ19" i="17"/>
  <c r="AF24" i="17"/>
  <c r="AJ15" i="17"/>
  <c r="AI34" i="17"/>
  <c r="A59" i="21"/>
  <c r="A66" i="21"/>
  <c r="H87" i="21"/>
  <c r="AH27" i="17"/>
  <c r="AF18" i="17"/>
  <c r="AI18" i="17"/>
  <c r="K17" i="21"/>
  <c r="AJ25" i="17"/>
  <c r="AG24" i="17"/>
  <c r="AJ28" i="17"/>
  <c r="AH15" i="17"/>
  <c r="AI27" i="17"/>
  <c r="AG18" i="17"/>
  <c r="AI6" i="17"/>
  <c r="AJ7" i="17"/>
  <c r="AI7" i="17"/>
  <c r="AH24" i="17"/>
  <c r="AI15" i="17"/>
  <c r="AJ29" i="17"/>
  <c r="AF27" i="17"/>
  <c r="AJ34" i="17"/>
  <c r="AJ13" i="17"/>
  <c r="AJ18" i="17"/>
  <c r="H24" i="21"/>
  <c r="D73" i="21"/>
  <c r="H73" i="21"/>
  <c r="H66" i="21"/>
  <c r="D101" i="21"/>
  <c r="AK12" i="18" l="1"/>
  <c r="H4" i="18" s="1"/>
  <c r="AM5" i="17"/>
  <c r="P8" i="17" s="1"/>
  <c r="AM10" i="18"/>
  <c r="P14" i="18" s="1"/>
  <c r="AM27" i="18"/>
  <c r="T27" i="18" s="1"/>
  <c r="AM31" i="18"/>
  <c r="K14" i="18" s="1"/>
  <c r="AM4" i="18"/>
  <c r="H12" i="18" s="1"/>
  <c r="AM12" i="18"/>
  <c r="E6" i="18" s="1"/>
  <c r="AK4" i="18"/>
  <c r="Q6" i="18" s="1"/>
  <c r="AK31" i="18"/>
  <c r="M14" i="18" s="1"/>
  <c r="AK10" i="18"/>
  <c r="N14" i="18" s="1"/>
  <c r="AK35" i="18"/>
  <c r="P21" i="18" s="1"/>
  <c r="AM35" i="18"/>
  <c r="N21" i="18" s="1"/>
  <c r="AK27" i="18"/>
  <c r="Q29" i="18" s="1"/>
  <c r="AK22" i="18"/>
  <c r="P27" i="18" s="1"/>
  <c r="AK33" i="18"/>
  <c r="S4" i="18" s="1"/>
  <c r="AK18" i="18"/>
  <c r="M4" i="18" s="1"/>
  <c r="AK24" i="18"/>
  <c r="Q14" i="18" s="1"/>
  <c r="AM32" i="18"/>
  <c r="N6" i="18" s="1"/>
  <c r="AM36" i="18"/>
  <c r="G27" i="18" s="1"/>
  <c r="AK29" i="18"/>
  <c r="J23" i="18" s="1"/>
  <c r="AM20" i="18"/>
  <c r="H29" i="18" s="1"/>
  <c r="AK15" i="18"/>
  <c r="G21" i="18" s="1"/>
  <c r="AM21" i="18"/>
  <c r="G23" i="18" s="1"/>
  <c r="AK3" i="18"/>
  <c r="T4" i="18" s="1"/>
  <c r="AK34" i="18"/>
  <c r="T23" i="18" s="1"/>
  <c r="AM33" i="18"/>
  <c r="G12" i="18" s="1"/>
  <c r="AM34" i="18"/>
  <c r="K29" i="18" s="1"/>
  <c r="AK11" i="18"/>
  <c r="K12" i="18" s="1"/>
  <c r="AK17" i="18"/>
  <c r="J14" i="18" s="1"/>
  <c r="AM25" i="18"/>
  <c r="P4" i="18" s="1"/>
  <c r="AK20" i="18"/>
  <c r="T21" i="18" s="1"/>
  <c r="AK36" i="18"/>
  <c r="E27" i="18" s="1"/>
  <c r="AK7" i="18"/>
  <c r="Q21" i="18" s="1"/>
  <c r="AM22" i="18"/>
  <c r="S25" i="18" s="1"/>
  <c r="AM5" i="18"/>
  <c r="K10" i="18" s="1"/>
  <c r="AM18" i="18"/>
  <c r="K4" i="18" s="1"/>
  <c r="AM24" i="18"/>
  <c r="T12" i="18" s="1"/>
  <c r="AM11" i="18"/>
  <c r="M12" i="18" s="1"/>
  <c r="AK21" i="18"/>
  <c r="E23" i="18" s="1"/>
  <c r="AM15" i="18"/>
  <c r="E21" i="18" s="1"/>
  <c r="AK5" i="18"/>
  <c r="M10" i="18" s="1"/>
  <c r="AM3" i="18"/>
  <c r="E14" i="18" s="1"/>
  <c r="AK25" i="18"/>
  <c r="G10" i="18" s="1"/>
  <c r="AM7" i="18"/>
  <c r="S21" i="18" s="1"/>
  <c r="AK6" i="18"/>
  <c r="G29" i="18" s="1"/>
  <c r="AM13" i="18"/>
  <c r="P29" i="18" s="1"/>
  <c r="AM28" i="18"/>
  <c r="E25" i="18" s="1"/>
  <c r="AK28" i="18"/>
  <c r="G25" i="18" s="1"/>
  <c r="AK14" i="18"/>
  <c r="K27" i="18" s="1"/>
  <c r="AM17" i="18"/>
  <c r="H14" i="18" s="1"/>
  <c r="AM8" i="18"/>
  <c r="K25" i="18" s="1"/>
  <c r="AM29" i="18"/>
  <c r="M21" i="18" s="1"/>
  <c r="AM14" i="18"/>
  <c r="M27" i="18" s="1"/>
  <c r="AK32" i="18"/>
  <c r="P6" i="18" s="1"/>
  <c r="AK19" i="18"/>
  <c r="Q10" i="18" s="1"/>
  <c r="AM26" i="18"/>
  <c r="M6" i="18" s="1"/>
  <c r="AK8" i="18"/>
  <c r="N23" i="18" s="1"/>
  <c r="AM19" i="18"/>
  <c r="S10" i="18" s="1"/>
  <c r="AK26" i="18"/>
  <c r="J8" i="18" s="1"/>
  <c r="AM6" i="18"/>
  <c r="V19" i="18" s="1"/>
  <c r="AK13" i="18"/>
  <c r="N29" i="18" s="1"/>
  <c r="AM33" i="17"/>
  <c r="Q4" i="17" s="1"/>
  <c r="AM25" i="17"/>
  <c r="E10" i="17" s="1"/>
  <c r="AK5" i="17"/>
  <c r="M10" i="17" s="1"/>
  <c r="AK6" i="17"/>
  <c r="G29" i="17" s="1"/>
  <c r="AM14" i="17"/>
  <c r="M27" i="17" s="1"/>
  <c r="AK14" i="17"/>
  <c r="K27" i="17" s="1"/>
  <c r="AK10" i="17"/>
  <c r="N14" i="17" s="1"/>
  <c r="AK22" i="17"/>
  <c r="Q25" i="17" s="1"/>
  <c r="AK33" i="17"/>
  <c r="E12" i="17" s="1"/>
  <c r="AM13" i="17"/>
  <c r="P29" i="17" s="1"/>
  <c r="AM21" i="17"/>
  <c r="G23" i="17" s="1"/>
  <c r="AK11" i="17"/>
  <c r="K12" i="17" s="1"/>
  <c r="AM10" i="17"/>
  <c r="P14" i="17" s="1"/>
  <c r="AM4" i="17"/>
  <c r="S6" i="17" s="1"/>
  <c r="AM32" i="17"/>
  <c r="J10" i="17" s="1"/>
  <c r="AM12" i="17"/>
  <c r="J4" i="17" s="1"/>
  <c r="AM22" i="17"/>
  <c r="N27" i="17" s="1"/>
  <c r="AM29" i="17"/>
  <c r="M21" i="17" s="1"/>
  <c r="AK26" i="17"/>
  <c r="J8" i="17" s="1"/>
  <c r="AK19" i="17"/>
  <c r="P12" i="17" s="1"/>
  <c r="AM20" i="17"/>
  <c r="H29" i="17" s="1"/>
  <c r="AK17" i="17"/>
  <c r="T6" i="17" s="1"/>
  <c r="AK3" i="17"/>
  <c r="T4" i="17" s="1"/>
  <c r="AM36" i="17"/>
  <c r="G27" i="17" s="1"/>
  <c r="AK12" i="17"/>
  <c r="G6" i="17" s="1"/>
  <c r="AK4" i="17"/>
  <c r="Q6" i="17" s="1"/>
  <c r="AK21" i="17"/>
  <c r="E23" i="17" s="1"/>
  <c r="AM3" i="17"/>
  <c r="V4" i="17" s="1"/>
  <c r="AK15" i="17"/>
  <c r="G21" i="17" s="1"/>
  <c r="AK36" i="17"/>
  <c r="S19" i="17" s="1"/>
  <c r="AM31" i="17"/>
  <c r="K14" i="17" s="1"/>
  <c r="AM26" i="17"/>
  <c r="H8" i="17" s="1"/>
  <c r="AK18" i="17"/>
  <c r="M4" i="17" s="1"/>
  <c r="AM6" i="17"/>
  <c r="V19" i="17" s="1"/>
  <c r="AM17" i="17"/>
  <c r="H14" i="17" s="1"/>
  <c r="AK20" i="17"/>
  <c r="J29" i="17" s="1"/>
  <c r="AK25" i="17"/>
  <c r="N4" i="17" s="1"/>
  <c r="AM19" i="17"/>
  <c r="N12" i="17" s="1"/>
  <c r="AM7" i="17"/>
  <c r="S21" i="17" s="1"/>
  <c r="AK8" i="17"/>
  <c r="M25" i="17" s="1"/>
  <c r="AK34" i="17"/>
  <c r="M29" i="17" s="1"/>
  <c r="AM24" i="17"/>
  <c r="S14" i="17" s="1"/>
  <c r="AM28" i="17"/>
  <c r="E25" i="17" s="1"/>
  <c r="AM11" i="17"/>
  <c r="Q8" i="17" s="1"/>
  <c r="AK32" i="17"/>
  <c r="H10" i="17" s="1"/>
  <c r="AM8" i="17"/>
  <c r="P23" i="17" s="1"/>
  <c r="AK35" i="17"/>
  <c r="P21" i="17" s="1"/>
  <c r="AM15" i="17"/>
  <c r="J19" i="17" s="1"/>
  <c r="AK7" i="17"/>
  <c r="Q21" i="17" s="1"/>
  <c r="AM18" i="17"/>
  <c r="K4" i="17" s="1"/>
  <c r="AK28" i="17"/>
  <c r="N19" i="17" s="1"/>
  <c r="AM27" i="17"/>
  <c r="S29" i="17" s="1"/>
  <c r="AM34" i="17"/>
  <c r="V23" i="17" s="1"/>
  <c r="AK29" i="17"/>
  <c r="K21" i="17" s="1"/>
  <c r="AK27" i="17"/>
  <c r="V27" i="17" s="1"/>
  <c r="AK31" i="17"/>
  <c r="T8" i="17" s="1"/>
  <c r="AM35" i="17"/>
  <c r="N21" i="17" s="1"/>
  <c r="AK24" i="17"/>
  <c r="Q14" i="17" s="1"/>
  <c r="AK13" i="17"/>
  <c r="V25" i="17" s="1"/>
  <c r="G6" i="18" l="1"/>
  <c r="T10" i="18"/>
  <c r="H25" i="18"/>
  <c r="V10" i="18"/>
  <c r="V8" i="18"/>
  <c r="K10" i="17"/>
  <c r="S25" i="17"/>
  <c r="S10" i="17"/>
  <c r="E27" i="17"/>
  <c r="P4" i="17"/>
  <c r="E21" i="17"/>
  <c r="S8" i="17"/>
  <c r="G12" i="17"/>
  <c r="J25" i="18"/>
  <c r="S29" i="18"/>
  <c r="S6" i="18"/>
  <c r="K21" i="18"/>
  <c r="W21" i="18" s="1"/>
  <c r="J4" i="18"/>
  <c r="J12" i="18"/>
  <c r="T8" i="18"/>
  <c r="K6" i="18"/>
  <c r="M19" i="18"/>
  <c r="V27" i="18"/>
  <c r="V12" i="18"/>
  <c r="K19" i="18"/>
  <c r="K19" i="17"/>
  <c r="N8" i="17"/>
  <c r="K6" i="17"/>
  <c r="T25" i="17"/>
  <c r="H12" i="17"/>
  <c r="N4" i="18"/>
  <c r="E12" i="18"/>
  <c r="G14" i="18"/>
  <c r="E8" i="18"/>
  <c r="Q19" i="18"/>
  <c r="H19" i="18"/>
  <c r="J10" i="18"/>
  <c r="Q25" i="18"/>
  <c r="Q4" i="18"/>
  <c r="N12" i="18"/>
  <c r="Q8" i="18"/>
  <c r="M29" i="18"/>
  <c r="V4" i="18"/>
  <c r="M25" i="18"/>
  <c r="V21" i="18"/>
  <c r="Y21" i="18" s="1"/>
  <c r="V23" i="18"/>
  <c r="P8" i="18"/>
  <c r="J29" i="18"/>
  <c r="P19" i="18"/>
  <c r="P23" i="18"/>
  <c r="J27" i="18"/>
  <c r="T6" i="18"/>
  <c r="S8" i="18"/>
  <c r="S14" i="18"/>
  <c r="N19" i="18"/>
  <c r="G8" i="18"/>
  <c r="P12" i="18"/>
  <c r="S19" i="18"/>
  <c r="V6" i="18"/>
  <c r="N27" i="18"/>
  <c r="T25" i="18"/>
  <c r="E10" i="18"/>
  <c r="J19" i="18"/>
  <c r="N8" i="18"/>
  <c r="Q23" i="18"/>
  <c r="H27" i="18"/>
  <c r="T19" i="18"/>
  <c r="S23" i="18"/>
  <c r="H8" i="18"/>
  <c r="E29" i="18"/>
  <c r="W29" i="18" s="1"/>
  <c r="H23" i="18"/>
  <c r="V25" i="18"/>
  <c r="H10" i="18"/>
  <c r="G14" i="17"/>
  <c r="S23" i="17"/>
  <c r="G8" i="17"/>
  <c r="P27" i="17"/>
  <c r="V10" i="17"/>
  <c r="T19" i="17"/>
  <c r="N6" i="17"/>
  <c r="M6" i="17"/>
  <c r="M19" i="17"/>
  <c r="Q23" i="17"/>
  <c r="H4" i="17"/>
  <c r="W4" i="17" s="1"/>
  <c r="T10" i="17"/>
  <c r="Q19" i="17"/>
  <c r="E14" i="17"/>
  <c r="W14" i="17" s="1"/>
  <c r="V21" i="17"/>
  <c r="Y21" i="17" s="1"/>
  <c r="Q10" i="17"/>
  <c r="T12" i="17"/>
  <c r="S4" i="17"/>
  <c r="E8" i="17"/>
  <c r="J23" i="17"/>
  <c r="E6" i="17"/>
  <c r="J12" i="17"/>
  <c r="T21" i="17"/>
  <c r="K29" i="17"/>
  <c r="V6" i="17"/>
  <c r="V8" i="17"/>
  <c r="J27" i="17"/>
  <c r="H19" i="17"/>
  <c r="N23" i="17"/>
  <c r="E29" i="17"/>
  <c r="J14" i="17"/>
  <c r="H23" i="17"/>
  <c r="K25" i="17"/>
  <c r="P6" i="17"/>
  <c r="T23" i="17"/>
  <c r="J25" i="17"/>
  <c r="G10" i="17"/>
  <c r="H25" i="17"/>
  <c r="H27" i="17"/>
  <c r="G25" i="17"/>
  <c r="M14" i="17"/>
  <c r="T27" i="17"/>
  <c r="M12" i="17"/>
  <c r="P19" i="17"/>
  <c r="Q29" i="17"/>
  <c r="V12" i="17"/>
  <c r="N29" i="17"/>
  <c r="W14" i="18"/>
  <c r="Y29" i="17"/>
  <c r="W12" i="18" l="1"/>
  <c r="W4" i="18"/>
  <c r="W12" i="17"/>
  <c r="Y27" i="18"/>
  <c r="Y25" i="18"/>
  <c r="Y10" i="18"/>
  <c r="W10" i="17"/>
  <c r="Y4" i="17"/>
  <c r="W21" i="17"/>
  <c r="W8" i="17"/>
  <c r="Y6" i="18"/>
  <c r="Z4" i="18"/>
  <c r="W6" i="18"/>
  <c r="Y12" i="18"/>
  <c r="W19" i="18"/>
  <c r="Y14" i="18"/>
  <c r="Z14" i="18"/>
  <c r="W25" i="18"/>
  <c r="Y29" i="18"/>
  <c r="Y4" i="18"/>
  <c r="W10" i="18"/>
  <c r="W8" i="18"/>
  <c r="Y23" i="18"/>
  <c r="Z21" i="18"/>
  <c r="Z6" i="18"/>
  <c r="Z23" i="18"/>
  <c r="Y19" i="18"/>
  <c r="Z27" i="18"/>
  <c r="Y8" i="18"/>
  <c r="Z12" i="18"/>
  <c r="Z19" i="18"/>
  <c r="Z10" i="18"/>
  <c r="Z8" i="18"/>
  <c r="W23" i="18"/>
  <c r="W27" i="18"/>
  <c r="Z29" i="18"/>
  <c r="Z25" i="18"/>
  <c r="Z6" i="17"/>
  <c r="W6" i="17"/>
  <c r="Z23" i="17"/>
  <c r="Y23" i="17"/>
  <c r="Y27" i="17"/>
  <c r="Y19" i="17"/>
  <c r="Z25" i="17"/>
  <c r="Y8" i="17"/>
  <c r="Y25" i="17"/>
  <c r="W19" i="17"/>
  <c r="Z8" i="17"/>
  <c r="Z4" i="17"/>
  <c r="Z10" i="17"/>
  <c r="Z21" i="17"/>
  <c r="Y10" i="17"/>
  <c r="W25" i="17"/>
  <c r="Y6" i="17"/>
  <c r="Y14" i="17"/>
  <c r="W23" i="17"/>
  <c r="Z29" i="17"/>
  <c r="Z12" i="17"/>
  <c r="W27" i="17"/>
  <c r="Z27" i="17"/>
  <c r="Y12" i="17"/>
  <c r="W29" i="17"/>
  <c r="Z14" i="17"/>
  <c r="Z19" i="17"/>
</calcChain>
</file>

<file path=xl/sharedStrings.xml><?xml version="1.0" encoding="utf-8"?>
<sst xmlns="http://schemas.openxmlformats.org/spreadsheetml/2006/main" count="2192" uniqueCount="118">
  <si>
    <t>jméno</t>
  </si>
  <si>
    <t>oddíl</t>
  </si>
  <si>
    <t>skupina A</t>
  </si>
  <si>
    <t>skóre</t>
  </si>
  <si>
    <t>body</t>
  </si>
  <si>
    <t>pořadí</t>
  </si>
  <si>
    <t>:</t>
  </si>
  <si>
    <t>žebříček</t>
  </si>
  <si>
    <t>-</t>
  </si>
  <si>
    <t>skupina B</t>
  </si>
  <si>
    <t>1. kolo</t>
  </si>
  <si>
    <t>2. kolo</t>
  </si>
  <si>
    <t>3. kolo</t>
  </si>
  <si>
    <t>4. kolo</t>
  </si>
  <si>
    <t>5. kolo</t>
  </si>
  <si>
    <t>skupina D    (5-8)</t>
  </si>
  <si>
    <t>skupina C    (1-4)</t>
  </si>
  <si>
    <t>skupina E    (9-12)</t>
  </si>
  <si>
    <t>hráč č1</t>
  </si>
  <si>
    <t>hráč č.2</t>
  </si>
  <si>
    <t>sada 1</t>
  </si>
  <si>
    <t>sada 2</t>
  </si>
  <si>
    <t>sada 3</t>
  </si>
  <si>
    <t>sada 4</t>
  </si>
  <si>
    <t>sada 5</t>
  </si>
  <si>
    <t>Celkem zápas</t>
  </si>
  <si>
    <t>kolo</t>
  </si>
  <si>
    <t>datum</t>
  </si>
  <si>
    <t>čas</t>
  </si>
  <si>
    <t>stůl</t>
  </si>
  <si>
    <t>Rozhodčí:</t>
  </si>
  <si>
    <t>Vítěz:</t>
  </si>
  <si>
    <t>název turnaje:</t>
  </si>
  <si>
    <t>MSK Břeclav</t>
  </si>
  <si>
    <t>los</t>
  </si>
  <si>
    <t>1.</t>
  </si>
  <si>
    <t>3.</t>
  </si>
  <si>
    <t>2.</t>
  </si>
  <si>
    <t>4.</t>
  </si>
  <si>
    <t>skupina C</t>
  </si>
  <si>
    <t>skupina D</t>
  </si>
  <si>
    <t>KST Blansko</t>
  </si>
  <si>
    <t>skupina 1-6</t>
  </si>
  <si>
    <t>skupina 7-12</t>
  </si>
  <si>
    <t>skupina 7-10</t>
  </si>
  <si>
    <t>Žebříčkový turnaj mladíšího žactva</t>
  </si>
  <si>
    <t>12.5.2018</t>
  </si>
  <si>
    <t>skupina</t>
  </si>
  <si>
    <t>Žebříčkový turnaj - mladší žákyně 12.5.2018</t>
  </si>
  <si>
    <t>1,5,4,3,2,6</t>
  </si>
  <si>
    <t>Novohradská Karolína</t>
  </si>
  <si>
    <t>Rájec-Jestřebí</t>
  </si>
  <si>
    <t>Přikryl Lukáš</t>
  </si>
  <si>
    <t>Pořadí</t>
  </si>
  <si>
    <t>Kategorie</t>
  </si>
  <si>
    <t>MZI</t>
  </si>
  <si>
    <t>MZY</t>
  </si>
  <si>
    <t xml:space="preserve">Turnaj mládeže </t>
  </si>
  <si>
    <t>Žebříčkový turnaj - U19 M - I.stupeň</t>
  </si>
  <si>
    <t>Žebříčkový turnaj - U19 Ž - I.stupeň</t>
  </si>
  <si>
    <t>Žebříčkový turnaj - U19 M - II.stupeň</t>
  </si>
  <si>
    <t>Žebříčkový turnaj - U19 Ž - II.stupeň</t>
  </si>
  <si>
    <t>Luska Petr</t>
  </si>
  <si>
    <t>Zukal Filip</t>
  </si>
  <si>
    <t>Huták Ondřej</t>
  </si>
  <si>
    <t>Pokorný Martin</t>
  </si>
  <si>
    <t>Vokřínek Petr</t>
  </si>
  <si>
    <t>Flajšar Petr</t>
  </si>
  <si>
    <t>Krištof Martin</t>
  </si>
  <si>
    <t>Pilát Ondřej</t>
  </si>
  <si>
    <t>Chofreh Ali</t>
  </si>
  <si>
    <t>Dočkálek Petr</t>
  </si>
  <si>
    <t>Sehnal Richard</t>
  </si>
  <si>
    <t>Sobotíková Monika</t>
  </si>
  <si>
    <t>Kotásková Kristýna</t>
  </si>
  <si>
    <t>Klepáčová Daniela</t>
  </si>
  <si>
    <t>Pilitowská Lea</t>
  </si>
  <si>
    <t>Habáňová Michaela</t>
  </si>
  <si>
    <t>Mazalová Kristýna</t>
  </si>
  <si>
    <t>Hutáková Pavla</t>
  </si>
  <si>
    <t>Krchňáková Viktorie</t>
  </si>
  <si>
    <t>Fousková Jarmila</t>
  </si>
  <si>
    <t>Plíšková Kateřina</t>
  </si>
  <si>
    <t>Plíšková Kristýna</t>
  </si>
  <si>
    <t>MS Brno</t>
  </si>
  <si>
    <t>TJ Mikulčice</t>
  </si>
  <si>
    <t>Klobouky u Brna</t>
  </si>
  <si>
    <t>SKST N. Lískovec</t>
  </si>
  <si>
    <t>Sokol Vracov</t>
  </si>
  <si>
    <t>SK Kuřim</t>
  </si>
  <si>
    <t>4</t>
  </si>
  <si>
    <t>11</t>
  </si>
  <si>
    <t>8</t>
  </si>
  <si>
    <t>5</t>
  </si>
  <si>
    <t>-4</t>
  </si>
  <si>
    <t>-7</t>
  </si>
  <si>
    <t>3</t>
  </si>
  <si>
    <t>-11</t>
  </si>
  <si>
    <t>13</t>
  </si>
  <si>
    <t>-10</t>
  </si>
  <si>
    <t>10</t>
  </si>
  <si>
    <t>6</t>
  </si>
  <si>
    <t>2</t>
  </si>
  <si>
    <t>-9</t>
  </si>
  <si>
    <t>9</t>
  </si>
  <si>
    <t>7</t>
  </si>
  <si>
    <t>-8</t>
  </si>
  <si>
    <t>-13</t>
  </si>
  <si>
    <t>-1</t>
  </si>
  <si>
    <t>-5</t>
  </si>
  <si>
    <t>-2</t>
  </si>
  <si>
    <t>0</t>
  </si>
  <si>
    <t>1</t>
  </si>
  <si>
    <t>-6</t>
  </si>
  <si>
    <t>-3</t>
  </si>
  <si>
    <t>-17</t>
  </si>
  <si>
    <t>-12</t>
  </si>
  <si>
    <t>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</si>
</sst>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0"/>
      <name val="Arial CE"/>
      <charset val="238"/>
    </font>
    <font>
      <sz val="10"/>
      <name val="Arial CE"/>
      <charset val="238"/>
    </font>
    <font>
      <b/>
      <sz val="10"/>
      <name val="Times New Roman CE"/>
      <family val="1"/>
      <charset val="238"/>
    </font>
    <font>
      <sz val="10"/>
      <name val="Times New Roman CE"/>
      <family val="1"/>
      <charset val="238"/>
    </font>
    <font>
      <sz val="10"/>
      <color indexed="8"/>
      <name val="Times New Roman CE"/>
      <family val="1"/>
      <charset val="238"/>
    </font>
    <font>
      <b/>
      <sz val="10"/>
      <color indexed="8"/>
      <name val="Times New Roman CE"/>
      <family val="1"/>
      <charset val="238"/>
    </font>
    <font>
      <sz val="20"/>
      <name val="Times New Roman CE"/>
      <family val="1"/>
      <charset val="238"/>
    </font>
    <font>
      <sz val="20"/>
      <name val="Arial CE"/>
      <charset val="238"/>
    </font>
    <font>
      <sz val="8"/>
      <name val="Times New Roman CE"/>
      <family val="1"/>
      <charset val="238"/>
    </font>
    <font>
      <b/>
      <sz val="10"/>
      <name val="Times New Roman CE"/>
      <charset val="238"/>
    </font>
    <font>
      <sz val="26"/>
      <name val="Arial CE"/>
      <charset val="238"/>
    </font>
    <font>
      <sz val="20"/>
      <name val="Arial"/>
      <family val="2"/>
      <charset val="238"/>
    </font>
    <font>
      <sz val="20"/>
      <name val="Times New Roman"/>
      <family val="1"/>
      <charset val="238"/>
    </font>
    <font>
      <sz val="8"/>
      <name val="Arial"/>
      <family val="2"/>
      <charset val="238"/>
    </font>
    <font>
      <b/>
      <sz val="12"/>
      <name val="Times New Roman CE"/>
      <family val="1"/>
      <charset val="238"/>
    </font>
    <font>
      <sz val="10"/>
      <name val="Times New Roman CE"/>
      <charset val="238"/>
    </font>
    <font>
      <sz val="8"/>
      <name val="Arial CE"/>
      <charset val="238"/>
    </font>
    <font>
      <b/>
      <sz val="10"/>
      <name val="Arial CE"/>
      <charset val="238"/>
    </font>
    <font>
      <b/>
      <sz val="12"/>
      <color theme="0"/>
      <name val="Times New Roman CE"/>
      <family val="1"/>
      <charset val="238"/>
    </font>
    <font>
      <b/>
      <sz val="12"/>
      <color rgb="FFFF0000"/>
      <name val="Times New Roman CE"/>
      <family val="1"/>
      <charset val="238"/>
    </font>
    <font>
      <b/>
      <sz val="12"/>
      <name val="Times New Roman CE"/>
      <charset val="238"/>
    </font>
    <font>
      <b/>
      <sz val="12"/>
      <color rgb="FF0070C0"/>
      <name val="Times New Roman CE"/>
      <family val="1"/>
      <charset val="238"/>
    </font>
    <font>
      <sz val="10"/>
      <color theme="6" tint="-0.499984740745262"/>
      <name val="Arial CE"/>
      <charset val="238"/>
    </font>
    <font>
      <sz val="18"/>
      <name val="Times New Roman"/>
      <family val="1"/>
      <charset val="238"/>
    </font>
    <font>
      <sz val="18"/>
      <name val="Times New Roman CE"/>
      <family val="1"/>
      <charset val="238"/>
    </font>
    <font>
      <b/>
      <sz val="18"/>
      <name val="Times New Roman CE"/>
      <family val="1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 CE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22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93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 diagonalUp="1"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 diagonalDown="1">
      <left/>
      <right/>
      <top style="thin">
        <color indexed="64"/>
      </top>
      <bottom/>
      <diagonal style="thin">
        <color indexed="64"/>
      </diagonal>
    </border>
    <border diagonalUp="1" diagonalDown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Up="1" diagonalDown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Up="1" diagonalDown="1">
      <left/>
      <right/>
      <top/>
      <bottom style="medium">
        <color indexed="64"/>
      </bottom>
      <diagonal style="thin">
        <color indexed="64"/>
      </diagonal>
    </border>
    <border diagonalUp="1"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 diagonalUp="1" diagonalDown="1">
      <left style="medium">
        <color indexed="64"/>
      </left>
      <right/>
      <top/>
      <bottom/>
      <diagonal style="thin">
        <color indexed="64"/>
      </diagonal>
    </border>
    <border diagonalUp="1" diagonalDown="1">
      <left/>
      <right/>
      <top/>
      <bottom/>
      <diagonal style="thin">
        <color indexed="64"/>
      </diagonal>
    </border>
    <border diagonalUp="1" diagonalDown="1">
      <left/>
      <right style="thin">
        <color indexed="64"/>
      </right>
      <top/>
      <bottom/>
      <diagonal style="thin">
        <color indexed="64"/>
      </diagonal>
    </border>
    <border diagonalUp="1" diagonalDown="1">
      <left style="medium">
        <color indexed="64"/>
      </left>
      <right/>
      <top/>
      <bottom style="thin">
        <color indexed="64"/>
      </bottom>
      <diagonal style="thin">
        <color indexed="64"/>
      </diagonal>
    </border>
    <border diagonalUp="1" diagonalDown="1">
      <left/>
      <right/>
      <top/>
      <bottom style="thin">
        <color indexed="64"/>
      </bottom>
      <diagonal style="thin">
        <color indexed="64"/>
      </diagonal>
    </border>
    <border diagonalUp="1"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 diagonalUp="1"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 diagonalUp="1" diagonalDown="1">
      <left/>
      <right/>
      <top style="medium">
        <color indexed="64"/>
      </top>
      <bottom/>
      <diagonal style="thin">
        <color indexed="64"/>
      </diagonal>
    </border>
    <border diagonalUp="1"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Up="1" diagonalDown="1">
      <left/>
      <right style="thin">
        <color indexed="64"/>
      </right>
      <top/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255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 applyProtection="1">
      <alignment horizontal="left"/>
      <protection hidden="1"/>
    </xf>
    <xf numFmtId="0" fontId="4" fillId="0" borderId="2" xfId="0" applyFont="1" applyBorder="1" applyAlignment="1" applyProtection="1">
      <alignment horizontal="center"/>
      <protection hidden="1"/>
    </xf>
    <xf numFmtId="0" fontId="4" fillId="0" borderId="3" xfId="0" applyFont="1" applyBorder="1" applyAlignment="1" applyProtection="1">
      <alignment horizontal="center"/>
      <protection hidden="1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4" xfId="0" applyFont="1" applyBorder="1" applyAlignment="1" applyProtection="1">
      <alignment horizontal="center"/>
      <protection hidden="1"/>
    </xf>
    <xf numFmtId="0" fontId="5" fillId="0" borderId="5" xfId="0" applyFont="1" applyBorder="1" applyAlignment="1" applyProtection="1">
      <alignment horizontal="center"/>
      <protection locked="0"/>
    </xf>
    <xf numFmtId="0" fontId="2" fillId="0" borderId="6" xfId="0" applyFont="1" applyBorder="1" applyAlignment="1" applyProtection="1">
      <alignment horizontal="center"/>
      <protection hidden="1"/>
    </xf>
    <xf numFmtId="0" fontId="5" fillId="0" borderId="7" xfId="0" applyFont="1" applyBorder="1" applyAlignment="1" applyProtection="1">
      <alignment horizontal="center"/>
      <protection locked="0"/>
    </xf>
    <xf numFmtId="0" fontId="6" fillId="0" borderId="0" xfId="0" applyFont="1"/>
    <xf numFmtId="0" fontId="7" fillId="0" borderId="0" xfId="0" applyFont="1"/>
    <xf numFmtId="49" fontId="0" fillId="0" borderId="0" xfId="0" applyNumberFormat="1" applyAlignment="1">
      <alignment horizontal="center"/>
    </xf>
    <xf numFmtId="49" fontId="0" fillId="0" borderId="0" xfId="0" applyNumberFormat="1"/>
    <xf numFmtId="49" fontId="0" fillId="0" borderId="0" xfId="0" applyNumberFormat="1" applyAlignment="1" applyProtection="1">
      <alignment horizontal="center"/>
      <protection hidden="1"/>
    </xf>
    <xf numFmtId="0" fontId="3" fillId="0" borderId="8" xfId="0" applyFont="1" applyBorder="1" applyAlignment="1" applyProtection="1">
      <alignment vertical="center"/>
      <protection hidden="1"/>
    </xf>
    <xf numFmtId="49" fontId="3" fillId="2" borderId="7" xfId="0" applyNumberFormat="1" applyFont="1" applyFill="1" applyBorder="1" applyAlignment="1" applyProtection="1">
      <alignment horizontal="center"/>
      <protection locked="0"/>
    </xf>
    <xf numFmtId="49" fontId="3" fillId="2" borderId="4" xfId="0" applyNumberFormat="1" applyFont="1" applyFill="1" applyBorder="1" applyAlignment="1" applyProtection="1">
      <alignment horizontal="center"/>
      <protection locked="0"/>
    </xf>
    <xf numFmtId="49" fontId="3" fillId="2" borderId="5" xfId="0" applyNumberFormat="1" applyFont="1" applyFill="1" applyBorder="1" applyAlignment="1" applyProtection="1">
      <alignment horizontal="center"/>
      <protection locked="0"/>
    </xf>
    <xf numFmtId="49" fontId="3" fillId="2" borderId="9" xfId="0" applyNumberFormat="1" applyFont="1" applyFill="1" applyBorder="1" applyAlignment="1" applyProtection="1">
      <alignment horizontal="center"/>
      <protection locked="0"/>
    </xf>
    <xf numFmtId="49" fontId="3" fillId="2" borderId="10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 vertical="center"/>
      <protection hidden="1"/>
    </xf>
    <xf numFmtId="0" fontId="3" fillId="0" borderId="0" xfId="0" applyFont="1" applyAlignment="1" applyProtection="1">
      <alignment vertical="center"/>
      <protection hidden="1"/>
    </xf>
    <xf numFmtId="0" fontId="2" fillId="0" borderId="9" xfId="0" applyFont="1" applyBorder="1" applyAlignment="1" applyProtection="1">
      <alignment horizontal="center"/>
      <protection hidden="1"/>
    </xf>
    <xf numFmtId="0" fontId="2" fillId="0" borderId="11" xfId="0" applyFont="1" applyBorder="1" applyAlignment="1" applyProtection="1">
      <alignment horizontal="center"/>
      <protection hidden="1"/>
    </xf>
    <xf numFmtId="0" fontId="0" fillId="0" borderId="0" xfId="0" applyProtection="1">
      <protection locked="0"/>
    </xf>
    <xf numFmtId="0" fontId="8" fillId="0" borderId="11" xfId="0" applyFont="1" applyBorder="1" applyAlignment="1" applyProtection="1">
      <alignment horizontal="right" vertical="center"/>
      <protection hidden="1"/>
    </xf>
    <xf numFmtId="0" fontId="3" fillId="0" borderId="11" xfId="0" applyFont="1" applyBorder="1" applyAlignment="1" applyProtection="1">
      <alignment vertical="center"/>
      <protection hidden="1"/>
    </xf>
    <xf numFmtId="0" fontId="3" fillId="0" borderId="12" xfId="0" applyFont="1" applyBorder="1" applyAlignment="1" applyProtection="1">
      <alignment vertical="center"/>
      <protection hidden="1"/>
    </xf>
    <xf numFmtId="0" fontId="3" fillId="0" borderId="13" xfId="0" applyFont="1" applyBorder="1" applyAlignment="1" applyProtection="1">
      <alignment vertical="center"/>
      <protection hidden="1"/>
    </xf>
    <xf numFmtId="0" fontId="8" fillId="0" borderId="14" xfId="0" applyFont="1" applyBorder="1" applyAlignment="1" applyProtection="1">
      <alignment horizontal="right" vertical="center"/>
      <protection hidden="1"/>
    </xf>
    <xf numFmtId="0" fontId="8" fillId="0" borderId="15" xfId="0" applyFont="1" applyBorder="1" applyAlignment="1" applyProtection="1">
      <alignment horizontal="right" vertical="center"/>
      <protection hidden="1"/>
    </xf>
    <xf numFmtId="0" fontId="2" fillId="0" borderId="0" xfId="0" applyFont="1" applyAlignment="1" applyProtection="1">
      <alignment horizontal="center"/>
      <protection hidden="1"/>
    </xf>
    <xf numFmtId="0" fontId="1" fillId="0" borderId="0" xfId="0" applyFont="1" applyProtection="1">
      <protection locked="0"/>
    </xf>
    <xf numFmtId="0" fontId="3" fillId="0" borderId="0" xfId="0" applyFont="1" applyAlignment="1" applyProtection="1">
      <alignment horizontal="center"/>
      <protection hidden="1"/>
    </xf>
    <xf numFmtId="0" fontId="9" fillId="0" borderId="0" xfId="0" applyFont="1" applyAlignment="1">
      <alignment horizontal="center"/>
    </xf>
    <xf numFmtId="0" fontId="3" fillId="0" borderId="16" xfId="0" applyFont="1" applyBorder="1" applyAlignment="1" applyProtection="1">
      <alignment horizontal="left"/>
      <protection hidden="1"/>
    </xf>
    <xf numFmtId="0" fontId="3" fillId="0" borderId="17" xfId="0" applyFont="1" applyBorder="1" applyAlignment="1" applyProtection="1">
      <alignment horizontal="left"/>
      <protection hidden="1"/>
    </xf>
    <xf numFmtId="0" fontId="3" fillId="0" borderId="18" xfId="0" applyFont="1" applyBorder="1" applyAlignment="1" applyProtection="1">
      <alignment horizontal="left"/>
      <protection hidden="1"/>
    </xf>
    <xf numFmtId="0" fontId="4" fillId="0" borderId="19" xfId="0" applyFont="1" applyBorder="1" applyAlignment="1" applyProtection="1">
      <alignment horizontal="center"/>
      <protection hidden="1"/>
    </xf>
    <xf numFmtId="49" fontId="3" fillId="2" borderId="20" xfId="0" applyNumberFormat="1" applyFont="1" applyFill="1" applyBorder="1" applyAlignment="1" applyProtection="1">
      <alignment horizontal="center"/>
      <protection locked="0"/>
    </xf>
    <xf numFmtId="49" fontId="3" fillId="2" borderId="21" xfId="0" applyNumberFormat="1" applyFont="1" applyFill="1" applyBorder="1" applyAlignment="1" applyProtection="1">
      <alignment horizontal="center"/>
      <protection locked="0"/>
    </xf>
    <xf numFmtId="0" fontId="2" fillId="0" borderId="20" xfId="0" applyFont="1" applyBorder="1" applyAlignment="1" applyProtection="1">
      <alignment horizontal="center"/>
      <protection hidden="1"/>
    </xf>
    <xf numFmtId="0" fontId="5" fillId="0" borderId="21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hidden="1"/>
    </xf>
    <xf numFmtId="0" fontId="1" fillId="0" borderId="0" xfId="0" applyFont="1" applyAlignment="1" applyProtection="1">
      <alignment horizontal="left"/>
      <protection locked="0"/>
    </xf>
    <xf numFmtId="0" fontId="9" fillId="0" borderId="0" xfId="0" applyFont="1" applyAlignment="1">
      <alignment horizontal="left"/>
    </xf>
    <xf numFmtId="0" fontId="3" fillId="0" borderId="0" xfId="0" applyFont="1" applyAlignment="1" applyProtection="1">
      <alignment horizontal="left"/>
      <protection hidden="1"/>
    </xf>
    <xf numFmtId="0" fontId="4" fillId="0" borderId="1" xfId="0" applyFont="1" applyBorder="1" applyAlignment="1" applyProtection="1">
      <alignment horizontal="center"/>
      <protection hidden="1"/>
    </xf>
    <xf numFmtId="49" fontId="3" fillId="2" borderId="11" xfId="0" applyNumberFormat="1" applyFont="1" applyFill="1" applyBorder="1" applyAlignment="1" applyProtection="1">
      <alignment horizontal="center"/>
      <protection locked="0"/>
    </xf>
    <xf numFmtId="0" fontId="3" fillId="0" borderId="22" xfId="0" applyFont="1" applyBorder="1" applyAlignment="1" applyProtection="1">
      <alignment horizontal="left"/>
      <protection hidden="1"/>
    </xf>
    <xf numFmtId="0" fontId="3" fillId="0" borderId="23" xfId="0" applyFont="1" applyBorder="1" applyAlignment="1" applyProtection="1">
      <alignment horizontal="left"/>
      <protection hidden="1"/>
    </xf>
    <xf numFmtId="0" fontId="3" fillId="0" borderId="24" xfId="0" applyFont="1" applyBorder="1" applyAlignment="1" applyProtection="1">
      <alignment horizontal="left"/>
      <protection hidden="1"/>
    </xf>
    <xf numFmtId="49" fontId="3" fillId="2" borderId="6" xfId="0" applyNumberFormat="1" applyFont="1" applyFill="1" applyBorder="1" applyAlignment="1" applyProtection="1">
      <alignment horizontal="center"/>
      <protection locked="0"/>
    </xf>
    <xf numFmtId="49" fontId="3" fillId="2" borderId="8" xfId="0" applyNumberFormat="1" applyFont="1" applyFill="1" applyBorder="1" applyAlignment="1" applyProtection="1">
      <alignment horizontal="center"/>
      <protection locked="0"/>
    </xf>
    <xf numFmtId="0" fontId="13" fillId="0" borderId="0" xfId="0" applyFont="1" applyAlignment="1">
      <alignment horizontal="left"/>
    </xf>
    <xf numFmtId="0" fontId="13" fillId="0" borderId="0" xfId="0" applyFont="1" applyAlignment="1">
      <alignment horizontal="right"/>
    </xf>
    <xf numFmtId="0" fontId="3" fillId="0" borderId="19" xfId="0" applyFont="1" applyBorder="1" applyAlignment="1" applyProtection="1">
      <alignment horizontal="left"/>
      <protection hidden="1"/>
    </xf>
    <xf numFmtId="49" fontId="3" fillId="2" borderId="25" xfId="0" applyNumberFormat="1" applyFont="1" applyFill="1" applyBorder="1" applyAlignment="1" applyProtection="1">
      <alignment horizontal="center"/>
      <protection locked="0"/>
    </xf>
    <xf numFmtId="0" fontId="14" fillId="0" borderId="27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0" fillId="0" borderId="0" xfId="0" applyAlignment="1" applyProtection="1">
      <alignment horizontal="left"/>
      <protection locked="0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3" fillId="0" borderId="0" xfId="0" applyFont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32" xfId="0" applyFont="1" applyBorder="1" applyAlignment="1" applyProtection="1">
      <alignment horizontal="center" vertical="center"/>
      <protection hidden="1"/>
    </xf>
    <xf numFmtId="0" fontId="2" fillId="0" borderId="33" xfId="0" applyFont="1" applyBorder="1" applyAlignment="1" applyProtection="1">
      <alignment horizontal="center" vertical="center"/>
      <protection hidden="1"/>
    </xf>
    <xf numFmtId="0" fontId="8" fillId="0" borderId="6" xfId="0" applyFont="1" applyBorder="1" applyAlignment="1" applyProtection="1">
      <alignment horizontal="right" vertical="center"/>
      <protection hidden="1"/>
    </xf>
    <xf numFmtId="0" fontId="3" fillId="0" borderId="16" xfId="0" applyFont="1" applyBorder="1" applyAlignment="1" applyProtection="1">
      <alignment horizontal="center"/>
      <protection hidden="1"/>
    </xf>
    <xf numFmtId="0" fontId="3" fillId="0" borderId="10" xfId="0" applyFont="1" applyBorder="1" applyAlignment="1" applyProtection="1">
      <alignment horizontal="left"/>
      <protection hidden="1"/>
    </xf>
    <xf numFmtId="0" fontId="3" fillId="0" borderId="28" xfId="0" applyFont="1" applyBorder="1" applyAlignment="1" applyProtection="1">
      <alignment vertical="center"/>
      <protection hidden="1"/>
    </xf>
    <xf numFmtId="0" fontId="3" fillId="0" borderId="17" xfId="0" applyFont="1" applyBorder="1" applyAlignment="1" applyProtection="1">
      <alignment horizontal="center"/>
      <protection hidden="1"/>
    </xf>
    <xf numFmtId="0" fontId="3" fillId="0" borderId="34" xfId="0" applyFont="1" applyBorder="1" applyAlignment="1" applyProtection="1">
      <alignment horizontal="left"/>
      <protection hidden="1"/>
    </xf>
    <xf numFmtId="0" fontId="3" fillId="0" borderId="3" xfId="0" applyFont="1" applyBorder="1" applyAlignment="1" applyProtection="1">
      <alignment horizontal="left"/>
      <protection hidden="1"/>
    </xf>
    <xf numFmtId="49" fontId="3" fillId="2" borderId="34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/>
      <protection hidden="1"/>
    </xf>
    <xf numFmtId="0" fontId="3" fillId="0" borderId="18" xfId="0" applyFont="1" applyBorder="1" applyAlignment="1" applyProtection="1">
      <alignment horizontal="center"/>
      <protection hidden="1"/>
    </xf>
    <xf numFmtId="0" fontId="3" fillId="0" borderId="25" xfId="0" applyFont="1" applyBorder="1" applyAlignment="1" applyProtection="1">
      <alignment horizontal="left"/>
      <protection hidden="1"/>
    </xf>
    <xf numFmtId="0" fontId="4" fillId="0" borderId="35" xfId="0" applyFont="1" applyBorder="1" applyAlignment="1" applyProtection="1">
      <alignment horizontal="center"/>
      <protection hidden="1"/>
    </xf>
    <xf numFmtId="0" fontId="14" fillId="0" borderId="18" xfId="0" applyFont="1" applyBorder="1" applyAlignment="1">
      <alignment horizontal="center" vertical="center"/>
    </xf>
    <xf numFmtId="0" fontId="14" fillId="0" borderId="28" xfId="0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18" fillId="4" borderId="46" xfId="0" applyFont="1" applyFill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14" fontId="14" fillId="0" borderId="27" xfId="0" applyNumberFormat="1" applyFont="1" applyBorder="1" applyAlignment="1">
      <alignment horizontal="center" vertical="center"/>
    </xf>
    <xf numFmtId="0" fontId="12" fillId="0" borderId="0" xfId="0" applyFont="1" applyAlignment="1" applyProtection="1">
      <alignment horizontal="left" vertical="center"/>
      <protection locked="0"/>
    </xf>
    <xf numFmtId="1" fontId="3" fillId="0" borderId="0" xfId="0" applyNumberFormat="1" applyFont="1"/>
    <xf numFmtId="0" fontId="2" fillId="0" borderId="45" xfId="0" applyFont="1" applyBorder="1" applyAlignment="1" applyProtection="1">
      <alignment horizontal="center"/>
      <protection hidden="1"/>
    </xf>
    <xf numFmtId="0" fontId="2" fillId="0" borderId="91" xfId="0" applyFont="1" applyBorder="1" applyAlignment="1" applyProtection="1">
      <alignment horizontal="center"/>
      <protection hidden="1"/>
    </xf>
    <xf numFmtId="0" fontId="2" fillId="0" borderId="46" xfId="0" applyFont="1" applyBorder="1" applyAlignment="1" applyProtection="1">
      <alignment horizontal="center"/>
      <protection hidden="1"/>
    </xf>
    <xf numFmtId="0" fontId="2" fillId="0" borderId="84" xfId="0" applyFont="1" applyBorder="1" applyAlignment="1" applyProtection="1">
      <alignment horizontal="center"/>
      <protection hidden="1"/>
    </xf>
    <xf numFmtId="0" fontId="20" fillId="0" borderId="20" xfId="0" applyFont="1" applyBorder="1" applyAlignment="1">
      <alignment horizontal="center" vertical="center"/>
    </xf>
    <xf numFmtId="0" fontId="20" fillId="0" borderId="21" xfId="0" applyFont="1" applyBorder="1" applyAlignment="1">
      <alignment horizontal="center" vertical="center"/>
    </xf>
    <xf numFmtId="0" fontId="20" fillId="0" borderId="24" xfId="0" applyFont="1" applyBorder="1" applyAlignment="1">
      <alignment horizontal="center" vertical="center"/>
    </xf>
    <xf numFmtId="0" fontId="22" fillId="0" borderId="0" xfId="0" applyFont="1"/>
    <xf numFmtId="14" fontId="23" fillId="0" borderId="0" xfId="0" applyNumberFormat="1" applyFont="1" applyAlignment="1" applyProtection="1">
      <alignment horizontal="left" vertical="center"/>
      <protection locked="0"/>
    </xf>
    <xf numFmtId="0" fontId="0" fillId="0" borderId="7" xfId="0" applyBorder="1"/>
    <xf numFmtId="0" fontId="0" fillId="0" borderId="7" xfId="0" applyBorder="1" applyAlignment="1">
      <alignment horizontal="left"/>
    </xf>
    <xf numFmtId="0" fontId="0" fillId="0" borderId="7" xfId="0" applyBorder="1" applyAlignment="1">
      <alignment horizontal="center"/>
    </xf>
    <xf numFmtId="0" fontId="26" fillId="0" borderId="7" xfId="0" applyFont="1" applyBorder="1" applyAlignment="1">
      <alignment horizontal="center"/>
    </xf>
    <xf numFmtId="49" fontId="26" fillId="0" borderId="7" xfId="0" applyNumberFormat="1" applyFont="1" applyBorder="1" applyAlignment="1" applyProtection="1">
      <alignment horizontal="center"/>
      <protection hidden="1"/>
    </xf>
    <xf numFmtId="0" fontId="26" fillId="0" borderId="7" xfId="0" applyFont="1" applyBorder="1"/>
    <xf numFmtId="0" fontId="26" fillId="0" borderId="30" xfId="0" applyFont="1" applyBorder="1" applyAlignment="1">
      <alignment horizontal="left"/>
    </xf>
    <xf numFmtId="0" fontId="26" fillId="0" borderId="7" xfId="0" applyFont="1" applyBorder="1" applyAlignment="1">
      <alignment horizontal="left"/>
    </xf>
    <xf numFmtId="0" fontId="26" fillId="0" borderId="92" xfId="0" applyFont="1" applyBorder="1"/>
    <xf numFmtId="0" fontId="27" fillId="0" borderId="30" xfId="0" applyFont="1" applyBorder="1"/>
    <xf numFmtId="0" fontId="27" fillId="0" borderId="7" xfId="0" applyFont="1" applyBorder="1"/>
    <xf numFmtId="0" fontId="27" fillId="0" borderId="92" xfId="0" applyFont="1" applyBorder="1"/>
    <xf numFmtId="0" fontId="0" fillId="0" borderId="21" xfId="0" applyBorder="1"/>
    <xf numFmtId="0" fontId="0" fillId="0" borderId="30" xfId="0" applyBorder="1"/>
    <xf numFmtId="0" fontId="0" fillId="0" borderId="30" xfId="0" applyBorder="1" applyAlignment="1">
      <alignment horizontal="left"/>
    </xf>
    <xf numFmtId="0" fontId="0" fillId="0" borderId="30" xfId="0" applyBorder="1" applyAlignment="1">
      <alignment horizontal="center"/>
    </xf>
    <xf numFmtId="0" fontId="0" fillId="0" borderId="21" xfId="0" applyBorder="1" applyAlignment="1">
      <alignment horizontal="left"/>
    </xf>
    <xf numFmtId="0" fontId="0" fillId="0" borderId="21" xfId="0" applyBorder="1" applyAlignment="1">
      <alignment horizontal="center"/>
    </xf>
    <xf numFmtId="0" fontId="24" fillId="0" borderId="35" xfId="0" applyFont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center" vertical="center"/>
      <protection hidden="1"/>
    </xf>
    <xf numFmtId="0" fontId="0" fillId="0" borderId="5" xfId="0" applyBorder="1"/>
    <xf numFmtId="0" fontId="0" fillId="0" borderId="21" xfId="0" applyBorder="1"/>
    <xf numFmtId="0" fontId="3" fillId="0" borderId="36" xfId="0" applyFont="1" applyBorder="1" applyAlignment="1" applyProtection="1">
      <alignment horizontal="center" vertical="center"/>
      <protection hidden="1"/>
    </xf>
    <xf numFmtId="0" fontId="3" fillId="0" borderId="37" xfId="0" applyFont="1" applyBorder="1" applyAlignment="1" applyProtection="1">
      <alignment horizontal="center" vertical="center"/>
      <protection hidden="1"/>
    </xf>
    <xf numFmtId="0" fontId="3" fillId="0" borderId="38" xfId="0" applyFont="1" applyBorder="1" applyAlignment="1" applyProtection="1">
      <alignment horizontal="center" vertical="center"/>
      <protection hidden="1"/>
    </xf>
    <xf numFmtId="0" fontId="3" fillId="0" borderId="39" xfId="0" applyFont="1" applyBorder="1" applyAlignment="1" applyProtection="1">
      <alignment horizontal="center" vertical="center"/>
      <protection hidden="1"/>
    </xf>
    <xf numFmtId="0" fontId="3" fillId="0" borderId="40" xfId="0" applyFont="1" applyBorder="1" applyAlignment="1" applyProtection="1">
      <alignment horizontal="center" vertical="center"/>
      <protection hidden="1"/>
    </xf>
    <xf numFmtId="0" fontId="0" fillId="0" borderId="39" xfId="0" applyBorder="1"/>
    <xf numFmtId="0" fontId="2" fillId="0" borderId="4" xfId="0" applyFont="1" applyBorder="1" applyAlignment="1" applyProtection="1">
      <alignment horizontal="center" vertical="center"/>
      <protection hidden="1"/>
    </xf>
    <xf numFmtId="0" fontId="0" fillId="0" borderId="6" xfId="0" applyBorder="1"/>
    <xf numFmtId="0" fontId="0" fillId="0" borderId="20" xfId="0" applyBorder="1"/>
    <xf numFmtId="0" fontId="0" fillId="0" borderId="8" xfId="0" applyBorder="1"/>
    <xf numFmtId="0" fontId="3" fillId="0" borderId="0" xfId="0" applyFont="1" applyAlignment="1" applyProtection="1">
      <alignment horizontal="center" vertical="center"/>
      <protection hidden="1"/>
    </xf>
    <xf numFmtId="0" fontId="3" fillId="0" borderId="26" xfId="0" applyFont="1" applyBorder="1" applyAlignment="1" applyProtection="1">
      <alignment horizontal="center" vertical="center"/>
      <protection hidden="1"/>
    </xf>
    <xf numFmtId="0" fontId="0" fillId="0" borderId="44" xfId="0" applyBorder="1"/>
    <xf numFmtId="0" fontId="3" fillId="0" borderId="47" xfId="0" applyFont="1" applyBorder="1" applyAlignment="1" applyProtection="1">
      <alignment horizontal="center" vertical="center"/>
      <protection hidden="1"/>
    </xf>
    <xf numFmtId="0" fontId="0" fillId="0" borderId="48" xfId="0" applyBorder="1"/>
    <xf numFmtId="0" fontId="0" fillId="0" borderId="49" xfId="0" applyBorder="1"/>
    <xf numFmtId="0" fontId="0" fillId="0" borderId="50" xfId="0" applyBorder="1"/>
    <xf numFmtId="0" fontId="0" fillId="0" borderId="51" xfId="0" applyBorder="1"/>
    <xf numFmtId="0" fontId="0" fillId="0" borderId="52" xfId="0" applyBorder="1"/>
    <xf numFmtId="0" fontId="2" fillId="0" borderId="45" xfId="0" applyFont="1" applyBorder="1" applyAlignment="1" applyProtection="1">
      <alignment horizontal="center" vertical="center"/>
      <protection hidden="1"/>
    </xf>
    <xf numFmtId="0" fontId="0" fillId="0" borderId="46" xfId="0" applyBorder="1"/>
    <xf numFmtId="0" fontId="2" fillId="0" borderId="6" xfId="0" applyFont="1" applyBorder="1" applyAlignment="1" applyProtection="1">
      <alignment horizontal="center" vertical="center"/>
      <protection hidden="1"/>
    </xf>
    <xf numFmtId="0" fontId="3" fillId="3" borderId="70" xfId="0" applyFont="1" applyFill="1" applyBorder="1" applyAlignment="1" applyProtection="1">
      <alignment horizontal="center" vertical="center"/>
      <protection hidden="1"/>
    </xf>
    <xf numFmtId="0" fontId="0" fillId="3" borderId="30" xfId="0" applyFill="1" applyBorder="1"/>
    <xf numFmtId="0" fontId="2" fillId="3" borderId="28" xfId="0" applyFont="1" applyFill="1" applyBorder="1" applyAlignment="1" applyProtection="1">
      <alignment horizontal="center" vertical="center"/>
      <protection locked="0"/>
    </xf>
    <xf numFmtId="0" fontId="0" fillId="0" borderId="12" xfId="0" applyBorder="1"/>
    <xf numFmtId="0" fontId="0" fillId="0" borderId="12" xfId="0" applyBorder="1" applyProtection="1">
      <protection locked="0"/>
    </xf>
    <xf numFmtId="0" fontId="0" fillId="0" borderId="37" xfId="0" applyBorder="1"/>
    <xf numFmtId="0" fontId="3" fillId="0" borderId="60" xfId="0" applyFont="1" applyBorder="1" applyAlignment="1" applyProtection="1">
      <alignment horizontal="center" vertical="center"/>
      <protection hidden="1"/>
    </xf>
    <xf numFmtId="0" fontId="0" fillId="0" borderId="42" xfId="0" applyBorder="1"/>
    <xf numFmtId="0" fontId="2" fillId="3" borderId="71" xfId="0" applyFont="1" applyFill="1" applyBorder="1" applyAlignment="1" applyProtection="1">
      <alignment horizontal="center" vertical="center"/>
      <protection locked="0"/>
    </xf>
    <xf numFmtId="0" fontId="2" fillId="3" borderId="7" xfId="0" applyFont="1" applyFill="1" applyBorder="1" applyAlignment="1" applyProtection="1">
      <alignment horizontal="center" vertical="center"/>
      <protection hidden="1"/>
    </xf>
    <xf numFmtId="0" fontId="0" fillId="3" borderId="7" xfId="0" applyFill="1" applyBorder="1"/>
    <xf numFmtId="0" fontId="3" fillId="0" borderId="41" xfId="0" applyFont="1" applyBorder="1" applyAlignment="1" applyProtection="1">
      <alignment horizontal="center" vertical="center"/>
      <protection hidden="1"/>
    </xf>
    <xf numFmtId="0" fontId="3" fillId="0" borderId="43" xfId="0" applyFont="1" applyBorder="1" applyAlignment="1" applyProtection="1">
      <alignment horizontal="center" vertical="center"/>
      <protection hidden="1"/>
    </xf>
    <xf numFmtId="0" fontId="2" fillId="0" borderId="53" xfId="0" applyFont="1" applyBorder="1" applyAlignment="1" applyProtection="1">
      <alignment horizontal="center" vertical="center"/>
      <protection hidden="1"/>
    </xf>
    <xf numFmtId="0" fontId="0" fillId="0" borderId="29" xfId="0" applyBorder="1"/>
    <xf numFmtId="0" fontId="3" fillId="0" borderId="54" xfId="0" applyFont="1" applyBorder="1" applyAlignment="1" applyProtection="1">
      <alignment horizontal="center" vertical="center"/>
      <protection hidden="1"/>
    </xf>
    <xf numFmtId="0" fontId="0" fillId="0" borderId="55" xfId="0" applyBorder="1"/>
    <xf numFmtId="0" fontId="0" fillId="0" borderId="56" xfId="0" applyBorder="1"/>
    <xf numFmtId="0" fontId="0" fillId="0" borderId="57" xfId="0" applyBorder="1"/>
    <xf numFmtId="0" fontId="0" fillId="0" borderId="58" xfId="0" applyBorder="1"/>
    <xf numFmtId="0" fontId="0" fillId="0" borderId="59" xfId="0" applyBorder="1"/>
    <xf numFmtId="0" fontId="0" fillId="0" borderId="62" xfId="0" applyBorder="1"/>
    <xf numFmtId="0" fontId="3" fillId="0" borderId="35" xfId="0" applyFont="1" applyBorder="1" applyAlignment="1" applyProtection="1">
      <alignment horizontal="center" vertical="center"/>
      <protection hidden="1"/>
    </xf>
    <xf numFmtId="0" fontId="0" fillId="0" borderId="61" xfId="0" applyBorder="1"/>
    <xf numFmtId="0" fontId="0" fillId="0" borderId="63" xfId="0" applyBorder="1"/>
    <xf numFmtId="0" fontId="0" fillId="0" borderId="64" xfId="0" applyBorder="1"/>
    <xf numFmtId="0" fontId="3" fillId="0" borderId="65" xfId="0" applyFont="1" applyBorder="1" applyAlignment="1" applyProtection="1">
      <alignment horizontal="center" vertical="center"/>
      <protection hidden="1"/>
    </xf>
    <xf numFmtId="0" fontId="0" fillId="0" borderId="66" xfId="0" applyBorder="1"/>
    <xf numFmtId="0" fontId="0" fillId="0" borderId="67" xfId="0" applyBorder="1"/>
    <xf numFmtId="0" fontId="0" fillId="0" borderId="35" xfId="0" applyBorder="1"/>
    <xf numFmtId="0" fontId="0" fillId="0" borderId="68" xfId="0" applyBorder="1"/>
    <xf numFmtId="0" fontId="3" fillId="3" borderId="27" xfId="0" applyFont="1" applyFill="1" applyBorder="1" applyAlignment="1" applyProtection="1">
      <alignment horizontal="center" vertical="center"/>
      <protection hidden="1"/>
    </xf>
    <xf numFmtId="0" fontId="0" fillId="3" borderId="69" xfId="0" applyFill="1" applyBorder="1"/>
    <xf numFmtId="0" fontId="0" fillId="0" borderId="13" xfId="0" applyBorder="1"/>
    <xf numFmtId="0" fontId="2" fillId="0" borderId="72" xfId="0" applyFont="1" applyBorder="1" applyAlignment="1" applyProtection="1">
      <alignment horizontal="center" vertical="center"/>
      <protection hidden="1"/>
    </xf>
    <xf numFmtId="0" fontId="3" fillId="0" borderId="62" xfId="0" applyFont="1" applyBorder="1" applyAlignment="1">
      <alignment horizontal="left" vertical="top"/>
    </xf>
    <xf numFmtId="0" fontId="3" fillId="0" borderId="35" xfId="0" applyFont="1" applyBorder="1" applyAlignment="1">
      <alignment horizontal="left" vertical="top"/>
    </xf>
    <xf numFmtId="0" fontId="3" fillId="0" borderId="90" xfId="0" applyFont="1" applyBorder="1" applyAlignment="1">
      <alignment horizontal="left" vertical="top"/>
    </xf>
    <xf numFmtId="0" fontId="21" fillId="0" borderId="83" xfId="0" applyFont="1" applyBorder="1" applyAlignment="1">
      <alignment horizontal="center" vertical="center"/>
    </xf>
    <xf numFmtId="0" fontId="21" fillId="0" borderId="84" xfId="0" applyFont="1" applyBorder="1" applyAlignment="1">
      <alignment horizontal="center" vertical="center"/>
    </xf>
    <xf numFmtId="0" fontId="21" fillId="0" borderId="87" xfId="0" applyFont="1" applyBorder="1" applyAlignment="1">
      <alignment horizontal="center" vertical="center"/>
    </xf>
    <xf numFmtId="0" fontId="28" fillId="0" borderId="68" xfId="0" applyFont="1" applyBorder="1" applyAlignment="1">
      <alignment horizontal="left" vertical="top"/>
    </xf>
    <xf numFmtId="0" fontId="28" fillId="0" borderId="35" xfId="0" applyFont="1" applyBorder="1" applyAlignment="1">
      <alignment horizontal="left" vertical="top"/>
    </xf>
    <xf numFmtId="0" fontId="28" fillId="0" borderId="61" xfId="0" applyFont="1" applyBorder="1" applyAlignment="1">
      <alignment horizontal="left" vertical="top"/>
    </xf>
    <xf numFmtId="0" fontId="25" fillId="0" borderId="16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25" fillId="0" borderId="22" xfId="0" applyFont="1" applyBorder="1" applyAlignment="1">
      <alignment horizontal="center" vertical="center"/>
    </xf>
    <xf numFmtId="0" fontId="3" fillId="0" borderId="68" xfId="0" applyFont="1" applyBorder="1" applyAlignment="1">
      <alignment horizontal="left" vertical="top"/>
    </xf>
    <xf numFmtId="0" fontId="3" fillId="0" borderId="61" xfId="0" applyFont="1" applyBorder="1" applyAlignment="1">
      <alignment horizontal="left" vertical="top"/>
    </xf>
    <xf numFmtId="0" fontId="19" fillId="0" borderId="83" xfId="0" applyFont="1" applyBorder="1" applyAlignment="1">
      <alignment horizontal="center" vertical="center"/>
    </xf>
    <xf numFmtId="0" fontId="19" fillId="0" borderId="84" xfId="0" applyFont="1" applyBorder="1" applyAlignment="1">
      <alignment horizontal="center" vertical="center"/>
    </xf>
    <xf numFmtId="0" fontId="19" fillId="0" borderId="87" xfId="0" applyFont="1" applyBorder="1" applyAlignment="1">
      <alignment horizontal="center" vertical="center"/>
    </xf>
    <xf numFmtId="0" fontId="3" fillId="0" borderId="27" xfId="0" applyFont="1" applyBorder="1" applyAlignment="1" applyProtection="1">
      <alignment horizontal="center" vertical="center"/>
      <protection hidden="1"/>
    </xf>
    <xf numFmtId="0" fontId="0" fillId="0" borderId="69" xfId="0" applyBorder="1"/>
    <xf numFmtId="0" fontId="0" fillId="0" borderId="30" xfId="0" applyBorder="1"/>
    <xf numFmtId="0" fontId="3" fillId="3" borderId="73" xfId="0" applyFont="1" applyFill="1" applyBorder="1" applyAlignment="1" applyProtection="1">
      <alignment horizontal="center" vertical="center"/>
      <protection locked="0"/>
    </xf>
    <xf numFmtId="0" fontId="3" fillId="3" borderId="74" xfId="0" applyFont="1" applyFill="1" applyBorder="1" applyAlignment="1" applyProtection="1">
      <alignment horizontal="center" vertical="center"/>
      <protection locked="0"/>
    </xf>
    <xf numFmtId="0" fontId="3" fillId="0" borderId="42" xfId="0" applyFont="1" applyBorder="1" applyAlignment="1" applyProtection="1">
      <alignment horizontal="center" vertical="center"/>
      <protection hidden="1"/>
    </xf>
    <xf numFmtId="0" fontId="3" fillId="0" borderId="75" xfId="0" applyFont="1" applyBorder="1" applyAlignment="1" applyProtection="1">
      <alignment horizontal="center" vertical="center"/>
      <protection hidden="1"/>
    </xf>
    <xf numFmtId="0" fontId="3" fillId="0" borderId="2" xfId="0" applyFont="1" applyBorder="1" applyAlignment="1" applyProtection="1">
      <alignment horizontal="center" vertical="center"/>
      <protection hidden="1"/>
    </xf>
    <xf numFmtId="0" fontId="3" fillId="0" borderId="32" xfId="0" applyFont="1" applyBorder="1" applyAlignment="1" applyProtection="1">
      <alignment horizontal="center" vertical="center"/>
      <protection hidden="1"/>
    </xf>
    <xf numFmtId="0" fontId="3" fillId="0" borderId="76" xfId="0" applyFont="1" applyBorder="1" applyAlignment="1" applyProtection="1">
      <alignment horizontal="center" vertical="center"/>
      <protection hidden="1"/>
    </xf>
    <xf numFmtId="0" fontId="2" fillId="3" borderId="77" xfId="0" applyFont="1" applyFill="1" applyBorder="1" applyAlignment="1" applyProtection="1">
      <alignment horizontal="center" vertical="center"/>
      <protection locked="0"/>
    </xf>
    <xf numFmtId="0" fontId="3" fillId="0" borderId="78" xfId="0" applyFont="1" applyBorder="1" applyAlignment="1" applyProtection="1">
      <alignment horizontal="center" vertical="center"/>
      <protection hidden="1"/>
    </xf>
    <xf numFmtId="0" fontId="3" fillId="0" borderId="33" xfId="0" applyFont="1" applyBorder="1" applyAlignment="1" applyProtection="1">
      <alignment horizontal="center" vertical="center"/>
      <protection hidden="1"/>
    </xf>
    <xf numFmtId="0" fontId="3" fillId="3" borderId="79" xfId="0" applyFont="1" applyFill="1" applyBorder="1" applyAlignment="1" applyProtection="1">
      <alignment horizontal="center" vertical="center"/>
      <protection locked="0"/>
    </xf>
    <xf numFmtId="0" fontId="2" fillId="0" borderId="80" xfId="0" applyFont="1" applyBorder="1" applyAlignment="1" applyProtection="1">
      <alignment horizontal="center" vertical="center"/>
      <protection hidden="1"/>
    </xf>
    <xf numFmtId="0" fontId="3" fillId="0" borderId="81" xfId="0" applyFont="1" applyBorder="1" applyAlignment="1" applyProtection="1">
      <alignment horizontal="center" vertical="center"/>
      <protection hidden="1"/>
    </xf>
    <xf numFmtId="0" fontId="0" fillId="0" borderId="81" xfId="0" applyBorder="1"/>
    <xf numFmtId="0" fontId="0" fillId="0" borderId="82" xfId="0" applyBorder="1"/>
    <xf numFmtId="0" fontId="3" fillId="0" borderId="66" xfId="0" applyFont="1" applyBorder="1" applyAlignment="1" applyProtection="1">
      <alignment horizontal="center" vertical="center"/>
      <protection hidden="1"/>
    </xf>
    <xf numFmtId="0" fontId="2" fillId="0" borderId="75" xfId="0" applyFont="1" applyBorder="1" applyAlignment="1" applyProtection="1">
      <alignment horizontal="center"/>
      <protection hidden="1"/>
    </xf>
    <xf numFmtId="0" fontId="0" fillId="0" borderId="2" xfId="0" applyBorder="1"/>
    <xf numFmtId="0" fontId="2" fillId="0" borderId="83" xfId="0" applyFont="1" applyBorder="1" applyAlignment="1" applyProtection="1">
      <alignment horizontal="center" vertical="center"/>
      <protection hidden="1"/>
    </xf>
    <xf numFmtId="0" fontId="0" fillId="0" borderId="84" xfId="0" applyBorder="1"/>
    <xf numFmtId="0" fontId="0" fillId="0" borderId="85" xfId="0" applyBorder="1"/>
    <xf numFmtId="0" fontId="2" fillId="0" borderId="86" xfId="0" applyFont="1" applyBorder="1" applyAlignment="1" applyProtection="1">
      <alignment horizontal="center" vertical="center"/>
      <protection hidden="1"/>
    </xf>
    <xf numFmtId="0" fontId="0" fillId="0" borderId="87" xfId="0" applyBorder="1"/>
    <xf numFmtId="0" fontId="17" fillId="0" borderId="84" xfId="0" applyFont="1" applyBorder="1"/>
    <xf numFmtId="0" fontId="17" fillId="0" borderId="85" xfId="0" applyFont="1" applyBorder="1"/>
    <xf numFmtId="0" fontId="0" fillId="0" borderId="13" xfId="0" applyBorder="1" applyProtection="1">
      <protection locked="0"/>
    </xf>
    <xf numFmtId="0" fontId="2" fillId="0" borderId="60" xfId="0" applyFont="1" applyBorder="1" applyAlignment="1" applyProtection="1">
      <alignment horizontal="center" vertical="center"/>
      <protection hidden="1"/>
    </xf>
    <xf numFmtId="0" fontId="2" fillId="0" borderId="32" xfId="0" applyFont="1" applyBorder="1" applyAlignment="1" applyProtection="1">
      <alignment horizontal="center" vertical="center"/>
      <protection hidden="1"/>
    </xf>
    <xf numFmtId="0" fontId="3" fillId="0" borderId="88" xfId="0" applyFont="1" applyBorder="1" applyAlignment="1" applyProtection="1">
      <alignment horizontal="center" vertical="center"/>
      <protection hidden="1"/>
    </xf>
    <xf numFmtId="0" fontId="6" fillId="0" borderId="0" xfId="0" applyFont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2" fillId="0" borderId="2" xfId="0" applyFont="1" applyBorder="1" applyAlignment="1" applyProtection="1">
      <alignment horizontal="center"/>
      <protection hidden="1"/>
    </xf>
    <xf numFmtId="0" fontId="0" fillId="0" borderId="33" xfId="0" applyBorder="1"/>
    <xf numFmtId="0" fontId="3" fillId="3" borderId="26" xfId="0" applyFont="1" applyFill="1" applyBorder="1" applyAlignment="1" applyProtection="1">
      <alignment horizontal="center" vertical="center"/>
      <protection hidden="1"/>
    </xf>
    <xf numFmtId="0" fontId="0" fillId="3" borderId="44" xfId="0" applyFill="1" applyBorder="1"/>
    <xf numFmtId="0" fontId="0" fillId="0" borderId="89" xfId="0" applyBorder="1"/>
    <xf numFmtId="0" fontId="3" fillId="3" borderId="60" xfId="0" applyFont="1" applyFill="1" applyBorder="1" applyAlignment="1" applyProtection="1">
      <alignment horizontal="center" vertical="center"/>
      <protection hidden="1"/>
    </xf>
    <xf numFmtId="0" fontId="0" fillId="3" borderId="61" xfId="0" applyFill="1" applyBorder="1"/>
    <xf numFmtId="0" fontId="0" fillId="3" borderId="62" xfId="0" applyFill="1" applyBorder="1"/>
    <xf numFmtId="0" fontId="3" fillId="3" borderId="32" xfId="0" applyFont="1" applyFill="1" applyBorder="1" applyAlignment="1" applyProtection="1">
      <alignment horizontal="center" vertical="center"/>
      <protection hidden="1"/>
    </xf>
    <xf numFmtId="0" fontId="0" fillId="3" borderId="42" xfId="0" applyFill="1" applyBorder="1"/>
    <xf numFmtId="0" fontId="3" fillId="3" borderId="42" xfId="0" applyFont="1" applyFill="1" applyBorder="1" applyAlignment="1" applyProtection="1">
      <alignment horizontal="center" vertical="center"/>
      <protection hidden="1"/>
    </xf>
    <xf numFmtId="0" fontId="3" fillId="3" borderId="78" xfId="0" applyFont="1" applyFill="1" applyBorder="1" applyAlignment="1" applyProtection="1">
      <alignment horizontal="center" vertical="center"/>
      <protection hidden="1"/>
    </xf>
    <xf numFmtId="0" fontId="3" fillId="3" borderId="65" xfId="0" applyFont="1" applyFill="1" applyBorder="1" applyAlignment="1" applyProtection="1">
      <alignment horizontal="center" vertical="center"/>
      <protection hidden="1"/>
    </xf>
    <xf numFmtId="0" fontId="0" fillId="3" borderId="66" xfId="0" applyFill="1" applyBorder="1"/>
    <xf numFmtId="0" fontId="11" fillId="0" borderId="0" xfId="0" applyFont="1" applyAlignment="1">
      <alignment horizontal="center"/>
    </xf>
    <xf numFmtId="0" fontId="7" fillId="0" borderId="0" xfId="0" applyFont="1" applyAlignment="1" applyProtection="1">
      <alignment horizontal="center"/>
      <protection locked="0"/>
    </xf>
    <xf numFmtId="0" fontId="10" fillId="0" borderId="0" xfId="0" applyFont="1" applyAlignment="1" applyProtection="1">
      <alignment horizontal="center"/>
      <protection locked="0"/>
    </xf>
    <xf numFmtId="0" fontId="0" fillId="0" borderId="0" xfId="0"/>
    <xf numFmtId="0" fontId="0" fillId="0" borderId="0" xfId="0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  <colors>
    <mruColors>
      <color rgb="FFE82C18"/>
      <color rgb="FFFF3300"/>
      <color rgb="FFFF5050"/>
      <color rgb="FFFF535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D39"/>
  <sheetViews>
    <sheetView workbookViewId="0">
      <selection activeCell="B13" sqref="B13:C13"/>
    </sheetView>
  </sheetViews>
  <sheetFormatPr defaultRowHeight="12.75" x14ac:dyDescent="0.2"/>
  <cols>
    <col min="1" max="1" width="4.5703125" customWidth="1"/>
    <col min="2" max="2" width="25.42578125" style="17" customWidth="1"/>
    <col min="3" max="3" width="22.85546875" style="17" customWidth="1"/>
    <col min="4" max="4" width="9.140625" style="16"/>
  </cols>
  <sheetData>
    <row r="1" spans="1:4" s="1" customFormat="1" x14ac:dyDescent="0.2">
      <c r="B1" s="18" t="s">
        <v>0</v>
      </c>
      <c r="C1" s="18" t="s">
        <v>1</v>
      </c>
      <c r="D1" s="18" t="s">
        <v>7</v>
      </c>
    </row>
    <row r="2" spans="1:4" ht="12.75" customHeight="1" x14ac:dyDescent="0.2">
      <c r="A2" s="106">
        <v>1</v>
      </c>
      <c r="B2" s="107" t="s">
        <v>62</v>
      </c>
      <c r="C2" s="107" t="s">
        <v>84</v>
      </c>
      <c r="D2" s="108">
        <v>2</v>
      </c>
    </row>
    <row r="3" spans="1:4" x14ac:dyDescent="0.2">
      <c r="A3" s="106">
        <v>2</v>
      </c>
      <c r="B3" s="107" t="s">
        <v>63</v>
      </c>
      <c r="C3" s="107" t="s">
        <v>41</v>
      </c>
      <c r="D3" s="108">
        <v>6</v>
      </c>
    </row>
    <row r="4" spans="1:4" x14ac:dyDescent="0.2">
      <c r="A4" s="106">
        <v>3</v>
      </c>
      <c r="B4" s="107" t="s">
        <v>64</v>
      </c>
      <c r="C4" s="107" t="s">
        <v>86</v>
      </c>
      <c r="D4" s="108">
        <v>9</v>
      </c>
    </row>
    <row r="5" spans="1:4" x14ac:dyDescent="0.2">
      <c r="A5" s="106">
        <v>4</v>
      </c>
      <c r="B5" s="107" t="s">
        <v>65</v>
      </c>
      <c r="C5" s="107" t="s">
        <v>41</v>
      </c>
      <c r="D5" s="108">
        <v>12</v>
      </c>
    </row>
    <row r="6" spans="1:4" x14ac:dyDescent="0.2">
      <c r="A6" s="106">
        <v>5</v>
      </c>
      <c r="B6" s="107" t="s">
        <v>52</v>
      </c>
      <c r="C6" s="107" t="s">
        <v>41</v>
      </c>
      <c r="D6" s="108">
        <v>14</v>
      </c>
    </row>
    <row r="7" spans="1:4" x14ac:dyDescent="0.2">
      <c r="A7" s="106">
        <v>6</v>
      </c>
      <c r="B7" s="107" t="s">
        <v>66</v>
      </c>
      <c r="C7" s="107" t="s">
        <v>84</v>
      </c>
      <c r="D7" s="108">
        <v>15</v>
      </c>
    </row>
    <row r="8" spans="1:4" x14ac:dyDescent="0.2">
      <c r="A8" s="106">
        <v>7</v>
      </c>
      <c r="B8" s="107" t="s">
        <v>67</v>
      </c>
      <c r="C8" s="107" t="s">
        <v>87</v>
      </c>
      <c r="D8" s="108">
        <v>18</v>
      </c>
    </row>
    <row r="9" spans="1:4" x14ac:dyDescent="0.2">
      <c r="A9" s="106">
        <v>8</v>
      </c>
      <c r="B9" s="107" t="s">
        <v>68</v>
      </c>
      <c r="C9" s="107" t="s">
        <v>41</v>
      </c>
      <c r="D9" s="108">
        <v>21</v>
      </c>
    </row>
    <row r="10" spans="1:4" x14ac:dyDescent="0.2">
      <c r="A10" s="106">
        <v>9</v>
      </c>
      <c r="B10" s="107" t="s">
        <v>69</v>
      </c>
      <c r="C10" s="107" t="s">
        <v>86</v>
      </c>
      <c r="D10" s="108">
        <v>23</v>
      </c>
    </row>
    <row r="11" spans="1:4" x14ac:dyDescent="0.2">
      <c r="A11" s="106">
        <v>10</v>
      </c>
      <c r="B11" s="107" t="s">
        <v>70</v>
      </c>
      <c r="C11" s="107" t="s">
        <v>84</v>
      </c>
      <c r="D11" s="108">
        <v>24</v>
      </c>
    </row>
    <row r="12" spans="1:4" x14ac:dyDescent="0.2">
      <c r="A12" s="106">
        <v>11</v>
      </c>
      <c r="B12" s="107" t="s">
        <v>71</v>
      </c>
      <c r="C12" s="107" t="s">
        <v>88</v>
      </c>
      <c r="D12" s="108">
        <v>25</v>
      </c>
    </row>
    <row r="13" spans="1:4" ht="13.5" thickBot="1" x14ac:dyDescent="0.25">
      <c r="A13" s="118">
        <v>12</v>
      </c>
      <c r="B13" s="122" t="s">
        <v>72</v>
      </c>
      <c r="C13" s="122" t="s">
        <v>89</v>
      </c>
      <c r="D13" s="123">
        <v>26</v>
      </c>
    </row>
    <row r="14" spans="1:4" x14ac:dyDescent="0.2">
      <c r="A14" s="119">
        <v>13</v>
      </c>
      <c r="B14" s="120" t="s">
        <v>50</v>
      </c>
      <c r="C14" s="120" t="s">
        <v>41</v>
      </c>
      <c r="D14" s="121">
        <v>3</v>
      </c>
    </row>
    <row r="15" spans="1:4" ht="12.75" customHeight="1" x14ac:dyDescent="0.2">
      <c r="A15" s="106">
        <v>14</v>
      </c>
      <c r="B15" s="107" t="s">
        <v>73</v>
      </c>
      <c r="C15" s="107" t="s">
        <v>84</v>
      </c>
      <c r="D15" s="108">
        <v>5</v>
      </c>
    </row>
    <row r="16" spans="1:4" x14ac:dyDescent="0.2">
      <c r="A16" s="106">
        <v>15</v>
      </c>
      <c r="B16" s="107" t="s">
        <v>74</v>
      </c>
      <c r="C16" s="107" t="s">
        <v>85</v>
      </c>
      <c r="D16" s="108">
        <v>6</v>
      </c>
    </row>
    <row r="17" spans="1:4" x14ac:dyDescent="0.2">
      <c r="A17" s="106">
        <v>16</v>
      </c>
      <c r="B17" s="107" t="s">
        <v>75</v>
      </c>
      <c r="C17" s="107" t="s">
        <v>33</v>
      </c>
      <c r="D17" s="108">
        <v>9</v>
      </c>
    </row>
    <row r="18" spans="1:4" x14ac:dyDescent="0.2">
      <c r="A18" s="106">
        <v>17</v>
      </c>
      <c r="B18" s="107" t="s">
        <v>76</v>
      </c>
      <c r="C18" s="107" t="s">
        <v>41</v>
      </c>
      <c r="D18" s="108">
        <v>10</v>
      </c>
    </row>
    <row r="19" spans="1:4" x14ac:dyDescent="0.2">
      <c r="A19" s="106">
        <v>18</v>
      </c>
      <c r="B19" s="107" t="s">
        <v>77</v>
      </c>
      <c r="C19" s="107" t="s">
        <v>41</v>
      </c>
      <c r="D19" s="108">
        <v>11</v>
      </c>
    </row>
    <row r="20" spans="1:4" x14ac:dyDescent="0.2">
      <c r="A20" s="106">
        <v>19</v>
      </c>
      <c r="B20" s="107" t="s">
        <v>78</v>
      </c>
      <c r="C20" s="107" t="s">
        <v>41</v>
      </c>
      <c r="D20" s="108">
        <v>13</v>
      </c>
    </row>
    <row r="21" spans="1:4" x14ac:dyDescent="0.2">
      <c r="A21" s="106">
        <v>20</v>
      </c>
      <c r="B21" s="107" t="s">
        <v>79</v>
      </c>
      <c r="C21" s="107" t="s">
        <v>86</v>
      </c>
      <c r="D21" s="108">
        <v>22</v>
      </c>
    </row>
    <row r="22" spans="1:4" x14ac:dyDescent="0.2">
      <c r="A22" s="106">
        <v>21</v>
      </c>
      <c r="B22" s="107" t="s">
        <v>80</v>
      </c>
      <c r="C22" s="107" t="s">
        <v>41</v>
      </c>
      <c r="D22" s="108">
        <v>23</v>
      </c>
    </row>
    <row r="23" spans="1:4" x14ac:dyDescent="0.2">
      <c r="A23" s="106">
        <v>22</v>
      </c>
      <c r="B23" s="107" t="s">
        <v>81</v>
      </c>
      <c r="C23" s="107" t="s">
        <v>41</v>
      </c>
      <c r="D23" s="108">
        <v>24</v>
      </c>
    </row>
    <row r="24" spans="1:4" x14ac:dyDescent="0.2">
      <c r="A24" s="106">
        <v>23</v>
      </c>
      <c r="B24" s="107" t="s">
        <v>82</v>
      </c>
      <c r="C24" s="107" t="s">
        <v>84</v>
      </c>
      <c r="D24" s="108">
        <v>25</v>
      </c>
    </row>
    <row r="25" spans="1:4" x14ac:dyDescent="0.2">
      <c r="A25" s="106">
        <v>24</v>
      </c>
      <c r="B25" s="107" t="s">
        <v>83</v>
      </c>
      <c r="C25" s="107" t="s">
        <v>84</v>
      </c>
      <c r="D25" s="108">
        <v>25</v>
      </c>
    </row>
    <row r="26" spans="1:4" x14ac:dyDescent="0.2">
      <c r="B26"/>
      <c r="C26"/>
      <c r="D26"/>
    </row>
    <row r="31" spans="1:4" x14ac:dyDescent="0.2">
      <c r="A31" s="60"/>
      <c r="B31" s="59"/>
      <c r="C31" s="60"/>
      <c r="D31" s="59"/>
    </row>
    <row r="32" spans="1:4" x14ac:dyDescent="0.2">
      <c r="A32" s="60"/>
      <c r="B32" s="59"/>
      <c r="C32" s="60"/>
      <c r="D32" s="59"/>
    </row>
    <row r="33" spans="1:4" x14ac:dyDescent="0.2">
      <c r="A33" s="60"/>
      <c r="B33" s="59"/>
      <c r="C33" s="60"/>
      <c r="D33" s="59"/>
    </row>
    <row r="34" spans="1:4" x14ac:dyDescent="0.2">
      <c r="A34" s="60"/>
      <c r="B34" s="59"/>
      <c r="C34" s="60"/>
      <c r="D34" s="59"/>
    </row>
    <row r="36" spans="1:4" x14ac:dyDescent="0.2">
      <c r="A36" s="60"/>
      <c r="B36" s="59"/>
      <c r="C36" s="60"/>
      <c r="D36" s="59"/>
    </row>
    <row r="37" spans="1:4" x14ac:dyDescent="0.2">
      <c r="A37" s="60"/>
      <c r="B37" s="59"/>
      <c r="C37" s="60"/>
      <c r="D37" s="59"/>
    </row>
    <row r="38" spans="1:4" x14ac:dyDescent="0.2">
      <c r="A38" s="60"/>
      <c r="B38" s="59"/>
      <c r="C38" s="60"/>
      <c r="D38" s="59"/>
    </row>
    <row r="39" spans="1:4" x14ac:dyDescent="0.2">
      <c r="A39" s="60"/>
      <c r="B39" s="59"/>
      <c r="C39" s="60"/>
      <c r="D39" s="59"/>
    </row>
  </sheetData>
  <dataConsolidate/>
  <phoneticPr fontId="0" type="noConversion"/>
  <pageMargins left="0.78740157499999996" right="0.78740157499999996" top="0.984251969" bottom="0.984251969" header="0.4921259845" footer="0.4921259845"/>
  <pageSetup paperSize="9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C12368-20BD-4816-825C-ADFB6BDCB97A}">
  <sheetPr>
    <tabColor rgb="FFE82C18"/>
    <pageSetUpPr fitToPage="1"/>
  </sheetPr>
  <dimension ref="A1:M105"/>
  <sheetViews>
    <sheetView showGridLines="0" view="pageBreakPreview" topLeftCell="A7" zoomScale="70" zoomScaleNormal="48" zoomScaleSheetLayoutView="70" workbookViewId="0">
      <selection activeCell="D34" sqref="D34:F34"/>
    </sheetView>
  </sheetViews>
  <sheetFormatPr defaultRowHeight="12.75" x14ac:dyDescent="0.2"/>
  <cols>
    <col min="1" max="6" width="13.7109375" customWidth="1"/>
    <col min="7" max="7" width="4.140625" customWidth="1"/>
    <col min="8" max="13" width="13.7109375" customWidth="1"/>
    <col min="16" max="16" width="12.42578125" bestFit="1" customWidth="1"/>
  </cols>
  <sheetData>
    <row r="1" spans="1:13" ht="36" customHeight="1" x14ac:dyDescent="0.2">
      <c r="A1" s="194" t="str">
        <f>'sk 1-6, 7-10 - Ženy'!$C$1</f>
        <v>Žebříčkový turnaj - U19 Ž - II.stupeň</v>
      </c>
      <c r="B1" s="195"/>
      <c r="C1" s="195"/>
      <c r="D1" s="195"/>
      <c r="E1" s="195"/>
      <c r="F1" s="196"/>
      <c r="H1" s="194" t="str">
        <f>'sk 1-6, 7-10 - Ženy'!$C$1</f>
        <v>Žebříčkový turnaj - U19 Ž - II.stupeň</v>
      </c>
      <c r="I1" s="195"/>
      <c r="J1" s="195"/>
      <c r="K1" s="195"/>
      <c r="L1" s="195"/>
      <c r="M1" s="196"/>
    </row>
    <row r="2" spans="1:13" ht="36" customHeight="1" thickBot="1" x14ac:dyDescent="0.25">
      <c r="A2" s="89" t="str">
        <f>CONCATENATE("Sk: ",MID(INDEX('sk 1-6, 7-10 - Ženy'!$C$1:'sk 1-6, 7-10 - Ženy'!$C$17,MOD( TRUNC((COLUMN()-1)/7),2 )*15+2,1),LEN("skupina ")+1,10))</f>
        <v>Sk: 1-6</v>
      </c>
      <c r="B2" s="93" t="str">
        <f>CONCATENATE("kolo: ",   TRUNC((ROW()-1)/21)+1)</f>
        <v>kolo: 1</v>
      </c>
      <c r="C2" s="92">
        <f>TRUNC((ROW()-1)/21)*7 + TRUNC(MOD(ROW()-1,21)/7)  + 3 + MOD(TRUNC((COLUMN()-1)/7),2 )*3</f>
        <v>3</v>
      </c>
      <c r="D2" s="94">
        <f>'sk 1-6, 7-10 - Ženy'!$AE$1</f>
        <v>45059</v>
      </c>
      <c r="E2" s="94"/>
      <c r="F2" s="90" t="str">
        <f>CONCATENATE("stůl č. ",zápis!I4)</f>
        <v xml:space="preserve">stůl č. </v>
      </c>
      <c r="H2" s="89" t="str">
        <f>CONCATENATE("Sk: ",MID(INDEX('sk 1-6, 7-10 - Ženy'!$C$1:'sk 1-6, 7-10 - Ženy'!$C$17,MOD( TRUNC((COLUMN()-1)/7),2 )*15+2,1),LEN("skupina ")+1,10))</f>
        <v>Sk: 7-10</v>
      </c>
      <c r="I2" s="93" t="str">
        <f>CONCATENATE("kolo: ",   TRUNC((ROW()-1)/21)+1)</f>
        <v>kolo: 1</v>
      </c>
      <c r="J2" s="92">
        <f>TRUNC((ROW()-1)/21)*7 + TRUNC(MOD(ROW()-1,21)/7)  + 3 + MOD(TRUNC((COLUMN()-1)/7),2 )*3</f>
        <v>6</v>
      </c>
      <c r="K2" s="94">
        <f>'sk 1-6, 7-10 - Ženy'!$AE$1</f>
        <v>45059</v>
      </c>
      <c r="L2" s="63"/>
      <c r="M2" s="90" t="str">
        <f>CONCATENATE("stůl č. ",zápis!I7)</f>
        <v xml:space="preserve">stůl č. </v>
      </c>
    </row>
    <row r="3" spans="1:13" ht="36" customHeight="1" thickBot="1" x14ac:dyDescent="0.25">
      <c r="A3" s="199" t="str">
        <f>IF(AND(ISNUMBER(INDEX('sk 1-6, 7-10 - Ženy'!$AP$1:$AP$37,$C2,1)), ISNUMBER(INDEX('sk 1-6, 7-10 - Ženy'!$AQ$1:$AQ$37,$C2,1)),NOT(ISNUMBER(INDEX('sk 1-6, 7-10 - Ženy'!$AR$1:$AR$37,$C2,1)))   ),CONCATENATE(IF(COUNTIF(seznam!$A$2:$A$25, INDEX('sk 1-6, 7-10 - Ženy'!$AP$1:$AP$37,$C2,1) )=1,VLOOKUP(INDEX('sk 1-6, 7-10 - Ženy'!$AP$1:$AP$37,$C2,1),seznam!$A$2:$C$25,2,FALSE),"------"),"   (",IF(COUNTIF(seznam!$A$2:$A$25, INDEX('sk 1-6, 7-10 - Ženy'!$AP$1:$AP$37,$C2,1) )=1,VLOOKUP( INDEX('sk 1-6, 7-10 - Ženy'!$AP$1:$AP$37,$C2,1),seznam!$A$2:$C$25,3,FALSE),"------"),")"),"")</f>
        <v>Novohradská Karolína   (KST Blansko)</v>
      </c>
      <c r="B3" s="200"/>
      <c r="C3" s="200"/>
      <c r="D3" s="199" t="str">
        <f>IF(AND(ISNUMBER(INDEX('sk 1-6, 7-10 - Ženy'!$AP$1:$AP$37,$C2,1)), ISNUMBER(INDEX('sk 1-6, 7-10 - Ženy'!$AQ$1:$AQ$37,$C2,1)),NOT(ISNUMBER(INDEX('sk 1-6, 7-10 - Ženy'!$AR$1:$AR$37,$C2,1)))  ), CONCATENATE(IF(COUNTIF(seznam!$A$2:$A$25, INDEX('sk 1-6, 7-10 - Ženy'!$AQ$1:$AQ$37,$C2,1) )=1,VLOOKUP(INDEX('sk 1-6, 7-10 - Ženy'!$AQ$1:$AQ$37,$C2,1),seznam!$A$2:$C$25,2,FALSE),"------"),"   (",IF(COUNTIF(seznam!$A$2:$A$25, INDEX('sk 1-6, 7-10 - Ženy'!$AQ$1:$AQ$37,$C2,1) )=1,VLOOKUP( INDEX('sk 1-6, 7-10 - Ženy'!$AQ$1:$QP$37,$C2,1),seznam!$A$2:$C$25,3,FALSE),"------"),")"),"")</f>
        <v>Pilitowská Lea   (KST Blansko)</v>
      </c>
      <c r="E3" s="200"/>
      <c r="F3" s="201"/>
      <c r="H3" s="199" t="str">
        <f>IF(AND(ISNUMBER(INDEX('sk 1-6, 7-10 - Ženy'!$AP$1:$AP$37,$J2,1)), ISNUMBER(INDEX('sk 1-6, 7-10 - Ženy'!$AQ$1:$AQ$37,$J2,1)),NOT(ISNUMBER(INDEX('sk 1-6, 7-10 - Ženy'!$AR$1:$AR$37,$J2,1)))  ), CONCATENATE(IF(COUNTIF(seznam!$A$2:$A$25, INDEX('sk 1-6, 7-10 - Ženy'!$AP$1:$AP$37,$J2,1) )=1,VLOOKUP(INDEX('sk 1-6, 7-10 - Ženy'!$AP$1:$AP$37,$J2,1),seznam!$A$2:$C$25,2,FALSE),"------"),"   (",IF(COUNTIF(seznam!$A$2:$A$25, INDEX('sk 1-6, 7-10 - Ženy'!$AP$1:$AP$37,$J2,1) )=1,VLOOKUP( INDEX('sk 1-6, 7-10 - Ženy'!$AP$1:$PP$37,$J2,1),seznam!$A$2:$C$25,3,FALSE),"------"),")"),"")</f>
        <v>Habáňová Michaela   (KST Blansko)</v>
      </c>
      <c r="I3" s="200"/>
      <c r="J3" s="200"/>
      <c r="K3" s="199" t="str">
        <f>IF(AND(ISNUMBER(INDEX('sk 1-6, 7-10 - Ženy'!$AP$1:$AP$37,$J2,1)), ISNUMBER(INDEX('sk 1-6, 7-10 - Ženy'!$AQ$1:$AQ$37,$J2,1)),NOT(ISNUMBER(INDEX('sk 1-6, 7-10 - Ženy'!$AR$1:$AR$37,$J2,1)))  ), CONCATENATE(IF(COUNTIF(seznam!$A$2:$A$25, INDEX('sk 1-6, 7-10 - Ženy'!$AQ$1:$AQ$37,$J2,1) )=1,VLOOKUP(INDEX('sk 1-6, 7-10 - Ženy'!$AQ$1:$AQ$37,$J2,1),seznam!$A$2:$C$25,2,FALSE),"------"),"   (",IF(COUNTIF(seznam!$A$2:$A$25, INDEX('sk 1-6, 7-10 - Ženy'!$AQ$1:$AQ$37,$J2,1) )=1,VLOOKUP( INDEX('sk 1-6, 7-10 - Ženy'!$AQ$1:$QP$37,$J2,1),seznam!$A$2:$C$25,3,FALSE),"------"),")"),"")</f>
        <v>Fousková Jarmila   (KST Blansko)</v>
      </c>
      <c r="L3" s="200"/>
      <c r="M3" s="201"/>
    </row>
    <row r="4" spans="1:13" ht="14.25" customHeight="1" x14ac:dyDescent="0.2">
      <c r="A4" s="67" t="s">
        <v>20</v>
      </c>
      <c r="B4" s="68" t="s">
        <v>21</v>
      </c>
      <c r="C4" s="68" t="s">
        <v>22</v>
      </c>
      <c r="D4" s="68" t="s">
        <v>23</v>
      </c>
      <c r="E4" s="68" t="s">
        <v>24</v>
      </c>
      <c r="F4" s="69" t="s">
        <v>25</v>
      </c>
      <c r="H4" s="67" t="s">
        <v>20</v>
      </c>
      <c r="I4" s="68" t="s">
        <v>21</v>
      </c>
      <c r="J4" s="68" t="s">
        <v>22</v>
      </c>
      <c r="K4" s="68" t="s">
        <v>23</v>
      </c>
      <c r="L4" s="68" t="s">
        <v>24</v>
      </c>
      <c r="M4" s="69" t="s">
        <v>25</v>
      </c>
    </row>
    <row r="5" spans="1:13" ht="36" customHeight="1" thickBot="1" x14ac:dyDescent="0.25">
      <c r="A5" s="101"/>
      <c r="B5" s="102"/>
      <c r="C5" s="102"/>
      <c r="D5" s="102"/>
      <c r="E5" s="102"/>
      <c r="F5" s="66"/>
      <c r="H5" s="101"/>
      <c r="I5" s="102"/>
      <c r="J5" s="102"/>
      <c r="K5" s="102"/>
      <c r="L5" s="102"/>
      <c r="M5" s="66"/>
    </row>
    <row r="6" spans="1:13" ht="36" customHeight="1" thickBot="1" x14ac:dyDescent="0.25">
      <c r="A6" s="197" t="s">
        <v>30</v>
      </c>
      <c r="B6" s="186"/>
      <c r="C6" s="198"/>
      <c r="D6" s="185" t="s">
        <v>31</v>
      </c>
      <c r="E6" s="186"/>
      <c r="F6" s="187"/>
      <c r="H6" s="197" t="s">
        <v>30</v>
      </c>
      <c r="I6" s="186"/>
      <c r="J6" s="198"/>
      <c r="K6" s="185" t="s">
        <v>31</v>
      </c>
      <c r="L6" s="186"/>
      <c r="M6" s="187"/>
    </row>
    <row r="7" spans="1:13" ht="18" customHeight="1" thickBot="1" x14ac:dyDescent="0.25"/>
    <row r="8" spans="1:13" ht="36" customHeight="1" x14ac:dyDescent="0.2">
      <c r="A8" s="194" t="str">
        <f>'sk 1-6, 7-10 - Ženy'!$C$1</f>
        <v>Žebříčkový turnaj - U19 Ž - II.stupeň</v>
      </c>
      <c r="B8" s="195"/>
      <c r="C8" s="195"/>
      <c r="D8" s="195"/>
      <c r="E8" s="195"/>
      <c r="F8" s="196"/>
      <c r="H8" s="194" t="str">
        <f>'sk 1-6, 7-10 - Ženy'!$C$1</f>
        <v>Žebříčkový turnaj - U19 Ž - II.stupeň</v>
      </c>
      <c r="I8" s="195"/>
      <c r="J8" s="195"/>
      <c r="K8" s="195"/>
      <c r="L8" s="195"/>
      <c r="M8" s="196"/>
    </row>
    <row r="9" spans="1:13" ht="36" customHeight="1" thickBot="1" x14ac:dyDescent="0.25">
      <c r="A9" s="89" t="str">
        <f>CONCATENATE("Sk: ",MID(INDEX('sk 1-6, 7-10 - Ženy'!$C$1:'sk 1-6, 7-10 - Ženy'!$C$17,MOD( TRUNC((COLUMN()-1)/7),2 )*15+2,1),LEN("skupina ")+1,10))</f>
        <v>Sk: 1-6</v>
      </c>
      <c r="B9" s="93" t="str">
        <f>CONCATENATE("kolo: ",   TRUNC((ROW()-1)/21)+1)</f>
        <v>kolo: 1</v>
      </c>
      <c r="C9" s="92">
        <f>TRUNC((ROW()-1)/21)*7 + TRUNC(MOD(ROW()-1,21)/7)  + 3 + MOD(TRUNC((COLUMN()-1)/7),2 )*3</f>
        <v>4</v>
      </c>
      <c r="D9" s="94">
        <f>'sk 1-6, 7-10 - Ženy'!$AE$1</f>
        <v>45059</v>
      </c>
      <c r="E9" s="63"/>
      <c r="F9" s="90" t="str">
        <f>CONCATENATE("stůl č. ",zápis!I5)</f>
        <v xml:space="preserve">stůl č. </v>
      </c>
      <c r="H9" s="89" t="str">
        <f>CONCATENATE("Sk: ",MID(INDEX('sk 1-6, 7-10 - Ženy'!$C$1:'sk 1-6, 7-10 - Ženy'!$C$17,MOD( TRUNC((COLUMN()-1)/7),2 )*15+2,1),LEN("skupina ")+1,10))</f>
        <v>Sk: 7-10</v>
      </c>
      <c r="I9" s="93" t="str">
        <f>CONCATENATE("kolo: ",   TRUNC((ROW()-1)/21)+1)</f>
        <v>kolo: 1</v>
      </c>
      <c r="J9" s="92">
        <f>TRUNC((ROW()-1)/21)*7 + TRUNC(MOD(ROW()-1,21)/7)  + 3 + MOD(TRUNC((COLUMN()-1)/7),2 )*3</f>
        <v>7</v>
      </c>
      <c r="K9" s="94">
        <f>'sk 1-6, 7-10 - Ženy'!$AE$1</f>
        <v>45059</v>
      </c>
      <c r="L9" s="63"/>
      <c r="M9" s="90" t="str">
        <f>CONCATENATE("stůl č. ",zápis!I8)</f>
        <v xml:space="preserve">stůl č. </v>
      </c>
    </row>
    <row r="10" spans="1:13" ht="36" customHeight="1" thickBot="1" x14ac:dyDescent="0.25">
      <c r="A10" s="199" t="str">
        <f>IF(AND(ISNUMBER(INDEX('sk 1-6, 7-10 - Ženy'!$AP$1:$AP$37,$C9,1)), ISNUMBER(INDEX('sk 1-6, 7-10 - Ženy'!$AQ$1:$AQ$37,$C9,1)),NOT(ISNUMBER(INDEX('sk 1-6, 7-10 - Ženy'!$AR$1:$AR$37,$C9,1)))   ),CONCATENATE(IF(COUNTIF(seznam!$A$2:$A$25, INDEX('sk 1-6, 7-10 - Ženy'!$AP$1:$AP$37,$C9,1) )=1,VLOOKUP(INDEX('sk 1-6, 7-10 - Ženy'!$AP$1:$AP$37,$C9,1),seznam!$A$2:$C$25,2,FALSE),"------"),"   (",IF(COUNTIF(seznam!$A$2:$A$25, INDEX('sk 1-6, 7-10 - Ženy'!$AP$1:$AP$37,$C9,1) )=1,VLOOKUP( INDEX('sk 1-6, 7-10 - Ženy'!$AP$1:$AP$37,$C9,1),seznam!$A$2:$C$25,3,FALSE),"------"),")"),"")</f>
        <v>Hutáková Pavla   (Klobouky u Brna)</v>
      </c>
      <c r="B10" s="200"/>
      <c r="C10" s="200"/>
      <c r="D10" s="199" t="str">
        <f>IF(AND(ISNUMBER(INDEX('sk 1-6, 7-10 - Ženy'!$AP$1:$AP$37,$C9,1)), ISNUMBER(INDEX('sk 1-6, 7-10 - Ženy'!$AQ$1:$AQ$37,$C9,1)),NOT(ISNUMBER(INDEX('sk 1-6, 7-10 - Ženy'!$AR$1:$AR$37,$C9,1)))  ), CONCATENATE(IF(COUNTIF(seznam!$A$2:$A$25, INDEX('sk 1-6, 7-10 - Ženy'!$AQ$1:$AQ$37,$C9,1) )=1,VLOOKUP(INDEX('sk 1-6, 7-10 - Ženy'!$AQ$1:$AQ$37,$C9,1),seznam!$A$2:$C$25,2,FALSE),"------"),"   (",IF(COUNTIF(seznam!$A$2:$A$25, INDEX('sk 1-6, 7-10 - Ženy'!$AQ$1:$AQ$37,$C9,1) )=1,VLOOKUP( INDEX('sk 1-6, 7-10 - Ženy'!$AQ$1:$QP$37,$C9,1),seznam!$A$2:$C$25,3,FALSE),"------"),")"),"")</f>
        <v>Mazalová Kristýna   (KST Blansko)</v>
      </c>
      <c r="E10" s="200"/>
      <c r="F10" s="201"/>
      <c r="H10" s="199" t="str">
        <f>IF(AND(ISNUMBER(INDEX('sk 1-6, 7-10 - Ženy'!$AP$1:$AP$37,$J9,1)), ISNUMBER(INDEX('sk 1-6, 7-10 - Ženy'!$AQ$1:$AQ$37,$J9,1)),NOT(ISNUMBER(INDEX('sk 1-6, 7-10 - Ženy'!$AR$1:$AR$37,$J9,1)))  ), CONCATENATE(IF(COUNTIF(seznam!$A$2:$A$25, INDEX('sk 1-6, 7-10 - Ženy'!$AP$1:$AP$37,$J9,1) )=1,VLOOKUP(INDEX('sk 1-6, 7-10 - Ženy'!$AP$1:$AP$37,$J9,1),seznam!$A$2:$C$25,2,FALSE),"------"),"   (",IF(COUNTIF(seznam!$A$2:$A$25, INDEX('sk 1-6, 7-10 - Ženy'!$AP$1:$AP$37,$J9,1) )=1,VLOOKUP( INDEX('sk 1-6, 7-10 - Ženy'!$AP$1:$PP$37,$J9,1),seznam!$A$2:$C$25,3,FALSE),"------"),")"),"")</f>
        <v>Plíšková Kristýna   (MS Brno)</v>
      </c>
      <c r="I10" s="200"/>
      <c r="J10" s="200"/>
      <c r="K10" s="199" t="str">
        <f>IF(AND(ISNUMBER(INDEX('sk 1-6, 7-10 - Ženy'!$AP$1:$AP$37,$J9,1)), ISNUMBER(INDEX('sk 1-6, 7-10 - Ženy'!$AQ$1:$AQ$37,$J9,1)),NOT(ISNUMBER(INDEX('sk 1-6, 7-10 - Ženy'!$AR$1:$AR$37,$J9,1)))  ), CONCATENATE(IF(COUNTIF(seznam!$A$2:$A$25, INDEX('sk 1-6, 7-10 - Ženy'!$AQ$1:$AQ$37,$J9,1) )=1,VLOOKUP(INDEX('sk 1-6, 7-10 - Ženy'!$AQ$1:$AQ$37,$J9,1),seznam!$A$2:$C$25,2,FALSE),"------"),"   (",IF(COUNTIF(seznam!$A$2:$A$25, INDEX('sk 1-6, 7-10 - Ženy'!$AQ$1:$AQ$37,$J9,1) )=1,VLOOKUP( INDEX('sk 1-6, 7-10 - Ženy'!$AQ$1:$QP$37,$J9,1),seznam!$A$2:$C$25,3,FALSE),"------"),")"),"")</f>
        <v>Klepáčová Daniela   (MSK Břeclav)</v>
      </c>
      <c r="L10" s="200"/>
      <c r="M10" s="201"/>
    </row>
    <row r="11" spans="1:13" ht="14.25" customHeight="1" x14ac:dyDescent="0.2">
      <c r="A11" s="67" t="s">
        <v>20</v>
      </c>
      <c r="B11" s="68" t="s">
        <v>21</v>
      </c>
      <c r="C11" s="68" t="s">
        <v>22</v>
      </c>
      <c r="D11" s="68" t="s">
        <v>23</v>
      </c>
      <c r="E11" s="68" t="s">
        <v>24</v>
      </c>
      <c r="F11" s="69" t="s">
        <v>25</v>
      </c>
      <c r="H11" s="67" t="s">
        <v>20</v>
      </c>
      <c r="I11" s="68" t="s">
        <v>21</v>
      </c>
      <c r="J11" s="68" t="s">
        <v>22</v>
      </c>
      <c r="K11" s="68" t="s">
        <v>23</v>
      </c>
      <c r="L11" s="68" t="s">
        <v>24</v>
      </c>
      <c r="M11" s="69" t="s">
        <v>25</v>
      </c>
    </row>
    <row r="12" spans="1:13" ht="36" customHeight="1" thickBot="1" x14ac:dyDescent="0.25">
      <c r="A12" s="101"/>
      <c r="B12" s="102"/>
      <c r="C12" s="102"/>
      <c r="D12" s="102"/>
      <c r="E12" s="102"/>
      <c r="F12" s="66"/>
      <c r="H12" s="101"/>
      <c r="I12" s="102"/>
      <c r="J12" s="102"/>
      <c r="K12" s="102"/>
      <c r="L12" s="102"/>
      <c r="M12" s="66"/>
    </row>
    <row r="13" spans="1:13" ht="36" customHeight="1" thickBot="1" x14ac:dyDescent="0.25">
      <c r="A13" s="197" t="s">
        <v>30</v>
      </c>
      <c r="B13" s="186"/>
      <c r="C13" s="198"/>
      <c r="D13" s="185" t="s">
        <v>31</v>
      </c>
      <c r="E13" s="186"/>
      <c r="F13" s="187"/>
      <c r="H13" s="197" t="s">
        <v>30</v>
      </c>
      <c r="I13" s="186"/>
      <c r="J13" s="198"/>
      <c r="K13" s="185" t="s">
        <v>31</v>
      </c>
      <c r="L13" s="186"/>
      <c r="M13" s="187"/>
    </row>
    <row r="14" spans="1:13" ht="18" customHeight="1" thickBot="1" x14ac:dyDescent="0.25"/>
    <row r="15" spans="1:13" ht="36" customHeight="1" x14ac:dyDescent="0.2">
      <c r="A15" s="194" t="str">
        <f>'sk 1-6, 7-10 - Ženy'!$C$1</f>
        <v>Žebříčkový turnaj - U19 Ž - II.stupeň</v>
      </c>
      <c r="B15" s="195"/>
      <c r="C15" s="195"/>
      <c r="D15" s="195"/>
      <c r="E15" s="195"/>
      <c r="F15" s="196"/>
      <c r="H15" s="194" t="str">
        <f>'sk 1-6, 7-10 - Ženy'!$C$1</f>
        <v>Žebříčkový turnaj - U19 Ž - II.stupeň</v>
      </c>
      <c r="I15" s="195"/>
      <c r="J15" s="195"/>
      <c r="K15" s="195"/>
      <c r="L15" s="195"/>
      <c r="M15" s="196"/>
    </row>
    <row r="16" spans="1:13" ht="36" customHeight="1" thickBot="1" x14ac:dyDescent="0.25">
      <c r="A16" s="89" t="str">
        <f>CONCATENATE("Sk: ",MID(INDEX('sk 1-6, 7-10 - Ženy'!$C$1:'sk 1-6, 7-10 - Ženy'!$C$17,MOD( TRUNC((COLUMN()-1)/7),2 )*15+2,1),LEN("skupina ")+1,10))</f>
        <v>Sk: 1-6</v>
      </c>
      <c r="B16" s="93" t="str">
        <f>CONCATENATE("kolo: ",   TRUNC((ROW()-1)/21)+1)</f>
        <v>kolo: 1</v>
      </c>
      <c r="C16" s="92">
        <f>TRUNC((ROW()-1)/21)*7 + TRUNC(MOD(ROW()-1,21)/7)  + 3 + MOD(TRUNC((COLUMN()-1)/7),2 )*3</f>
        <v>5</v>
      </c>
      <c r="D16" s="94">
        <f>'sk 1-6, 7-10 - Ženy'!$AE$1</f>
        <v>45059</v>
      </c>
      <c r="E16" s="63"/>
      <c r="F16" s="90" t="str">
        <f>CONCATENATE("stůl č. ",zápis!I6)</f>
        <v xml:space="preserve">stůl č. </v>
      </c>
      <c r="H16" s="89" t="str">
        <f>CONCATENATE("Sk: ",MID(INDEX('sk 1-6, 7-10 - Ženy'!$C$1:'sk 1-6, 7-10 - Ženy'!$C$17,MOD( TRUNC((COLUMN()-1)/7),2 )*15+2,1),LEN("skupina ")+1,10))</f>
        <v>Sk: 7-10</v>
      </c>
      <c r="I16" s="93" t="str">
        <f>CONCATENATE("kolo: ",   TRUNC((ROW()-1)/21)+1)</f>
        <v>kolo: 1</v>
      </c>
      <c r="J16" s="92">
        <f>TRUNC((ROW()-1)/21)*7 + TRUNC(MOD(ROW()-1,21)/7)  + 3 + MOD(TRUNC((COLUMN()-1)/7),2 )*3</f>
        <v>8</v>
      </c>
      <c r="K16" s="94">
        <f>'sk 1-6, 7-10 - Ženy'!$AE$1</f>
        <v>45059</v>
      </c>
      <c r="L16" s="63"/>
      <c r="M16" s="90" t="str">
        <f>CONCATENATE("stůl č. ",zápis!I9)</f>
        <v xml:space="preserve">stůl č. </v>
      </c>
    </row>
    <row r="17" spans="1:13" ht="36" customHeight="1" thickBot="1" x14ac:dyDescent="0.25">
      <c r="A17" s="199" t="str">
        <f>IF(AND(ISNUMBER(INDEX('sk 1-6, 7-10 - Ženy'!$AP$1:$AP$37,$C16,1)), ISNUMBER(INDEX('sk 1-6, 7-10 - Ženy'!$AQ$1:$AQ$37,$C16,1)),NOT(ISNUMBER(INDEX('sk 1-6, 7-10 - Ženy'!$AR$1:$AR$37,$C16,1)))   ),CONCATENATE(IF(COUNTIF(seznam!$A$2:$A$25, INDEX('sk 1-6, 7-10 - Ženy'!$AP$1:$AP$37,$C16,1) )=1,VLOOKUP(INDEX('sk 1-6, 7-10 - Ženy'!$AP$1:$AP$37,$C16,1),seznam!$A$2:$C$25,2,FALSE),"------"),"   (",IF(COUNTIF(seznam!$A$2:$A$25, INDEX('sk 1-6, 7-10 - Ženy'!$AP$1:$AP$37,$C16,1) )=1,VLOOKUP( INDEX('sk 1-6, 7-10 - Ženy'!$AP$1:$AP$37,$C16,1),seznam!$A$2:$C$25,3,FALSE),"------"),")"),"")</f>
        <v>Kotásková Kristýna   (TJ Mikulčice)</v>
      </c>
      <c r="B17" s="200"/>
      <c r="C17" s="200"/>
      <c r="D17" s="199" t="str">
        <f>IF(AND(ISNUMBER(INDEX('sk 1-6, 7-10 - Ženy'!$AP$1:$AP$37,$C16,1)), ISNUMBER(INDEX('sk 1-6, 7-10 - Ženy'!$AQ$1:$AQ$37,$C16,1)),NOT(ISNUMBER(INDEX('sk 1-6, 7-10 - Ženy'!$AR$1:$AR$37,$C16,1)))  ), CONCATENATE(IF(COUNTIF(seznam!$A$2:$A$25, INDEX('sk 1-6, 7-10 - Ženy'!$AQ$1:$AQ$37,$C16,1) )=1,VLOOKUP(INDEX('sk 1-6, 7-10 - Ženy'!$AQ$1:$AQ$37,$C16,1),seznam!$A$2:$C$25,2,FALSE),"------"),"   (",IF(COUNTIF(seznam!$A$2:$A$25, INDEX('sk 1-6, 7-10 - Ženy'!$AQ$1:$AQ$37,$C16,1) )=1,VLOOKUP( INDEX('sk 1-6, 7-10 - Ženy'!$AQ$1:$QP$37,$C16,1),seznam!$A$2:$C$25,3,FALSE),"------"),")"),"")</f>
        <v>Sobotíková Monika   (MS Brno)</v>
      </c>
      <c r="E17" s="200"/>
      <c r="F17" s="201"/>
      <c r="H17" s="199" t="str">
        <f>IF(AND(ISNUMBER(INDEX('sk 1-6, 7-10 - Ženy'!$AP$1:$AP$37,$J16,1)), ISNUMBER(INDEX('sk 1-6, 7-10 - Ženy'!$AQ$1:$AQ$37,$J16,1)),NOT(ISNUMBER(INDEX('sk 1-6, 7-10 - Ženy'!$AR$1:$AR$37,$J16,1)))  ), CONCATENATE(IF(COUNTIF(seznam!$A$2:$A$25, INDEX('sk 1-6, 7-10 - Ženy'!$AP$1:$AP$37,$J16,1) )=1,VLOOKUP(INDEX('sk 1-6, 7-10 - Ženy'!$AP$1:$AP$37,$J16,1),seznam!$A$2:$C$25,2,FALSE),"------"),"   (",IF(COUNTIF(seznam!$A$2:$A$25, INDEX('sk 1-6, 7-10 - Ženy'!$AP$1:$AP$37,$J16,1) )=1,VLOOKUP( INDEX('sk 1-6, 7-10 - Ženy'!$AP$1:$PP$37,$J16,1),seznam!$A$2:$C$25,3,FALSE),"------"),")"),"")</f>
        <v>Krchňáková Viktorie   (KST Blansko)</v>
      </c>
      <c r="I17" s="200"/>
      <c r="J17" s="200"/>
      <c r="K17" s="199" t="str">
        <f>IF(AND(ISNUMBER(INDEX('sk 1-6, 7-10 - Ženy'!$AP$1:$AP$37,$J16,1)), ISNUMBER(INDEX('sk 1-6, 7-10 - Ženy'!$AQ$1:$AQ$37,$J16,1)),NOT(ISNUMBER(INDEX('sk 1-6, 7-10 - Ženy'!$AR$1:$AR$37,$J16,1)))  ), CONCATENATE(IF(COUNTIF(seznam!$A$2:$A$25, INDEX('sk 1-6, 7-10 - Ženy'!$AQ$1:$AQ$37,$J16,1) )=1,VLOOKUP(INDEX('sk 1-6, 7-10 - Ženy'!$AQ$1:$AQ$37,$J16,1),seznam!$A$2:$C$25,2,FALSE),"------"),"   (",IF(COUNTIF(seznam!$A$2:$A$25, INDEX('sk 1-6, 7-10 - Ženy'!$AQ$1:$AQ$37,$J16,1) )=1,VLOOKUP( INDEX('sk 1-6, 7-10 - Ženy'!$AQ$1:$QP$37,$J16,1),seznam!$A$2:$C$25,3,FALSE),"------"),")"),"")</f>
        <v>Plíšková Kateřina   (MS Brno)</v>
      </c>
      <c r="L17" s="200"/>
      <c r="M17" s="201"/>
    </row>
    <row r="18" spans="1:13" ht="14.25" customHeight="1" x14ac:dyDescent="0.2">
      <c r="A18" s="67" t="s">
        <v>20</v>
      </c>
      <c r="B18" s="68" t="s">
        <v>21</v>
      </c>
      <c r="C18" s="68" t="s">
        <v>22</v>
      </c>
      <c r="D18" s="68" t="s">
        <v>23</v>
      </c>
      <c r="E18" s="68" t="s">
        <v>24</v>
      </c>
      <c r="F18" s="69" t="s">
        <v>25</v>
      </c>
      <c r="H18" s="67" t="s">
        <v>20</v>
      </c>
      <c r="I18" s="68" t="s">
        <v>21</v>
      </c>
      <c r="J18" s="68" t="s">
        <v>22</v>
      </c>
      <c r="K18" s="68" t="s">
        <v>23</v>
      </c>
      <c r="L18" s="68" t="s">
        <v>24</v>
      </c>
      <c r="M18" s="69" t="s">
        <v>25</v>
      </c>
    </row>
    <row r="19" spans="1:13" ht="36" customHeight="1" thickBot="1" x14ac:dyDescent="0.25">
      <c r="A19" s="101"/>
      <c r="B19" s="102"/>
      <c r="C19" s="102"/>
      <c r="D19" s="102"/>
      <c r="E19" s="102"/>
      <c r="F19" s="66"/>
      <c r="H19" s="101"/>
      <c r="I19" s="102"/>
      <c r="J19" s="102"/>
      <c r="K19" s="102"/>
      <c r="L19" s="102"/>
      <c r="M19" s="66"/>
    </row>
    <row r="20" spans="1:13" ht="36" customHeight="1" thickBot="1" x14ac:dyDescent="0.25">
      <c r="A20" s="197" t="s">
        <v>30</v>
      </c>
      <c r="B20" s="186"/>
      <c r="C20" s="198"/>
      <c r="D20" s="185" t="s">
        <v>31</v>
      </c>
      <c r="E20" s="186"/>
      <c r="F20" s="187"/>
      <c r="H20" s="197" t="s">
        <v>30</v>
      </c>
      <c r="I20" s="186"/>
      <c r="J20" s="198"/>
      <c r="K20" s="185" t="s">
        <v>31</v>
      </c>
      <c r="L20" s="186"/>
      <c r="M20" s="187"/>
    </row>
    <row r="21" spans="1:13" ht="8.25" customHeight="1" thickBot="1" x14ac:dyDescent="0.25"/>
    <row r="22" spans="1:13" ht="36" customHeight="1" x14ac:dyDescent="0.2">
      <c r="A22" s="194" t="str">
        <f>'sk 1-6, 7-10 - Ženy'!$C$1</f>
        <v>Žebříčkový turnaj - U19 Ž - II.stupeň</v>
      </c>
      <c r="B22" s="195"/>
      <c r="C22" s="195"/>
      <c r="D22" s="195"/>
      <c r="E22" s="195"/>
      <c r="F22" s="196"/>
      <c r="H22" s="194" t="str">
        <f>'sk 1-6, 7-10 - Ženy'!$C$1</f>
        <v>Žebříčkový turnaj - U19 Ž - II.stupeň</v>
      </c>
      <c r="I22" s="195"/>
      <c r="J22" s="195"/>
      <c r="K22" s="195"/>
      <c r="L22" s="195"/>
      <c r="M22" s="196"/>
    </row>
    <row r="23" spans="1:13" ht="36" customHeight="1" thickBot="1" x14ac:dyDescent="0.25">
      <c r="A23" s="89" t="str">
        <f>CONCATENATE("Sk: ",MID(INDEX('sk 1-6, 7-10 - Ženy'!$C$1:'sk 1-6, 7-10 - Ženy'!$C$17,MOD( TRUNC((COLUMN()-1)/7),2 )*15+2,1),LEN("skupina ")+1,10))</f>
        <v>Sk: 1-6</v>
      </c>
      <c r="B23" s="93" t="str">
        <f>CONCATENATE("kolo: ",   TRUNC((ROW()-1)/21)+1)</f>
        <v>kolo: 2</v>
      </c>
      <c r="C23" s="92">
        <f>TRUNC((ROW()-1)/21)*7 + TRUNC(MOD(ROW()-1,21)/7)  + 3 + MOD(TRUNC((COLUMN()-1)/7),2 )*3</f>
        <v>10</v>
      </c>
      <c r="D23" s="94">
        <f>'sk 1-6, 7-10 - Ženy'!$AE$1</f>
        <v>45059</v>
      </c>
      <c r="E23" s="94"/>
      <c r="F23" s="90" t="str">
        <f>CONCATENATE("stůl č. ",zápis!I25)</f>
        <v xml:space="preserve">stůl č. </v>
      </c>
      <c r="H23" s="89" t="str">
        <f>CONCATENATE("Sk: ",MID(INDEX('sk 1-6, 7-10 - Ženy'!$C$1:'sk 1-6, 7-10 - Ženy'!$C$17,MOD( TRUNC((COLUMN()-1)/7),2 )*15+2,1),LEN("skupina ")+1,10))</f>
        <v>Sk: 7-10</v>
      </c>
      <c r="I23" s="93" t="str">
        <f>CONCATENATE("kolo: ",   TRUNC((ROW()-1)/21)+1)</f>
        <v>kolo: 2</v>
      </c>
      <c r="J23" s="92">
        <f>TRUNC((ROW()-1)/21)*7 + TRUNC(MOD(ROW()-1,21)/7)  + 3 + MOD(TRUNC((COLUMN()-1)/7),2 )*3</f>
        <v>13</v>
      </c>
      <c r="K23" s="94">
        <f>'sk 1-6, 7-10 - Ženy'!$AE$1</f>
        <v>45059</v>
      </c>
      <c r="L23" s="63"/>
      <c r="M23" s="90" t="str">
        <f>CONCATENATE("stůl č. ",zápis!I28)</f>
        <v xml:space="preserve">stůl č. </v>
      </c>
    </row>
    <row r="24" spans="1:13" ht="36" customHeight="1" thickBot="1" x14ac:dyDescent="0.25">
      <c r="A24" s="199" t="str">
        <f>IF(AND(ISNUMBER(INDEX('sk 1-6, 7-10 - Ženy'!$AP$1:$AP$37,$C23,1)), ISNUMBER(INDEX('sk 1-6, 7-10 - Ženy'!$AQ$1:$AQ$37,$C23,1)),NOT(ISNUMBER(INDEX('sk 1-6, 7-10 - Ženy'!$AR$1:$AR$37,$C23,1)))   ),CONCATENATE(IF(COUNTIF(seznam!$A$2:$A$25, INDEX('sk 1-6, 7-10 - Ženy'!$AP$1:$AP$37,$C23,1) )=1,VLOOKUP(INDEX('sk 1-6, 7-10 - Ženy'!$AP$1:$AP$37,$C23,1),seznam!$A$2:$C$25,2,FALSE),"------"),"   (",IF(COUNTIF(seznam!$A$2:$A$25, INDEX('sk 1-6, 7-10 - Ženy'!$AP$1:$AP$37,$C23,1) )=1,VLOOKUP( INDEX('sk 1-6, 7-10 - Ženy'!$AP$1:$AP$37,$C23,1),seznam!$A$2:$C$25,3,FALSE),"------"),")"),"")</f>
        <v/>
      </c>
      <c r="B24" s="200"/>
      <c r="C24" s="200"/>
      <c r="D24" s="199" t="str">
        <f>IF(AND(ISNUMBER(INDEX('sk 1-6, 7-10 - Ženy'!$AP$1:$AP$37,$C23,1)), ISNUMBER(INDEX('sk 1-6, 7-10 - Ženy'!$AQ$1:$AQ$37,$C23,1)),NOT(ISNUMBER(INDEX('sk 1-6, 7-10 - Ženy'!$AR$1:$AR$37,$C23,1)))  ), CONCATENATE(IF(COUNTIF(seznam!$A$2:$A$25, INDEX('sk 1-6, 7-10 - Ženy'!$AQ$1:$AQ$37,$C23,1) )=1,VLOOKUP(INDEX('sk 1-6, 7-10 - Ženy'!$AQ$1:$AQ$37,$C23,1),seznam!$A$2:$C$25,2,FALSE),"------"),"   (",IF(COUNTIF(seznam!$A$2:$A$25, INDEX('sk 1-6, 7-10 - Ženy'!$AQ$1:$AQ$37,$C23,1) )=1,VLOOKUP( INDEX('sk 1-6, 7-10 - Ženy'!$AQ$1:$QP$37,$C23,1),seznam!$A$2:$C$25,3,FALSE),"------"),")"),"")</f>
        <v/>
      </c>
      <c r="E24" s="200"/>
      <c r="F24" s="201"/>
      <c r="H24" s="199" t="str">
        <f>IF(AND(ISNUMBER(INDEX('sk 1-6, 7-10 - Ženy'!$AP$1:$AP$37,$J23,1)), ISNUMBER(INDEX('sk 1-6, 7-10 - Ženy'!$AQ$1:$AQ$37,$J23,1)),NOT(ISNUMBER(INDEX('sk 1-6, 7-10 - Ženy'!$AR$1:$AR$37,$J23,1)))  ), CONCATENATE(IF(COUNTIF(seznam!$A$2:$A$25, INDEX('sk 1-6, 7-10 - Ženy'!$AP$1:$AP$37,$J23,1) )=1,VLOOKUP(INDEX('sk 1-6, 7-10 - Ženy'!$AP$1:$AP$37,$J23,1),seznam!$A$2:$C$25,2,FALSE),"------"),"   (",IF(COUNTIF(seznam!$A$2:$A$25, INDEX('sk 1-6, 7-10 - Ženy'!$AP$1:$AP$37,$J23,1) )=1,VLOOKUP( INDEX('sk 1-6, 7-10 - Ženy'!$AP$1:$PP$37,$J23,1),seznam!$A$2:$C$25,3,FALSE),"------"),")"),"")</f>
        <v/>
      </c>
      <c r="I24" s="200"/>
      <c r="J24" s="200"/>
      <c r="K24" s="199" t="str">
        <f>IF(AND(ISNUMBER(INDEX('sk 1-6, 7-10 - Ženy'!$AP$1:$AP$37,$J23,1)), ISNUMBER(INDEX('sk 1-6, 7-10 - Ženy'!$AQ$1:$AQ$37,$J23,1)),NOT(ISNUMBER(INDEX('sk 1-6, 7-10 - Ženy'!$AR$1:$AR$37,$J23,1)))  ), CONCATENATE(IF(COUNTIF(seznam!$A$2:$A$25, INDEX('sk 1-6, 7-10 - Ženy'!$AQ$1:$AQ$37,$J23,1) )=1,VLOOKUP(INDEX('sk 1-6, 7-10 - Ženy'!$AQ$1:$AQ$37,$J23,1),seznam!$A$2:$C$25,2,FALSE),"------"),"   (",IF(COUNTIF(seznam!$A$2:$A$25, INDEX('sk 1-6, 7-10 - Ženy'!$AQ$1:$AQ$37,$J23,1) )=1,VLOOKUP( INDEX('sk 1-6, 7-10 - Ženy'!$AQ$1:$QP$37,$J23,1),seznam!$A$2:$C$25,3,FALSE),"------"),")"),"")</f>
        <v/>
      </c>
      <c r="L24" s="200"/>
      <c r="M24" s="201"/>
    </row>
    <row r="25" spans="1:13" ht="14.25" customHeight="1" x14ac:dyDescent="0.2">
      <c r="A25" s="67" t="s">
        <v>20</v>
      </c>
      <c r="B25" s="68" t="s">
        <v>21</v>
      </c>
      <c r="C25" s="68" t="s">
        <v>22</v>
      </c>
      <c r="D25" s="68" t="s">
        <v>23</v>
      </c>
      <c r="E25" s="68" t="s">
        <v>24</v>
      </c>
      <c r="F25" s="69" t="s">
        <v>25</v>
      </c>
      <c r="H25" s="67" t="s">
        <v>20</v>
      </c>
      <c r="I25" s="68" t="s">
        <v>21</v>
      </c>
      <c r="J25" s="68" t="s">
        <v>22</v>
      </c>
      <c r="K25" s="68" t="s">
        <v>23</v>
      </c>
      <c r="L25" s="68" t="s">
        <v>24</v>
      </c>
      <c r="M25" s="69" t="s">
        <v>25</v>
      </c>
    </row>
    <row r="26" spans="1:13" ht="36" customHeight="1" thickBot="1" x14ac:dyDescent="0.25">
      <c r="A26" s="101"/>
      <c r="B26" s="102"/>
      <c r="C26" s="102"/>
      <c r="D26" s="102"/>
      <c r="E26" s="102"/>
      <c r="F26" s="66"/>
      <c r="H26" s="101"/>
      <c r="I26" s="102"/>
      <c r="J26" s="102"/>
      <c r="K26" s="102"/>
      <c r="L26" s="102"/>
      <c r="M26" s="66"/>
    </row>
    <row r="27" spans="1:13" ht="36" customHeight="1" thickBot="1" x14ac:dyDescent="0.25">
      <c r="A27" s="197" t="s">
        <v>30</v>
      </c>
      <c r="B27" s="186"/>
      <c r="C27" s="198"/>
      <c r="D27" s="185" t="s">
        <v>31</v>
      </c>
      <c r="E27" s="186"/>
      <c r="F27" s="187"/>
      <c r="H27" s="197" t="s">
        <v>30</v>
      </c>
      <c r="I27" s="186"/>
      <c r="J27" s="198"/>
      <c r="K27" s="185" t="s">
        <v>31</v>
      </c>
      <c r="L27" s="186"/>
      <c r="M27" s="187"/>
    </row>
    <row r="28" spans="1:13" ht="18" customHeight="1" thickBot="1" x14ac:dyDescent="0.25"/>
    <row r="29" spans="1:13" ht="36" customHeight="1" x14ac:dyDescent="0.2">
      <c r="A29" s="194" t="str">
        <f>'sk 1-6, 7-10 - Ženy'!$C$1</f>
        <v>Žebříčkový turnaj - U19 Ž - II.stupeň</v>
      </c>
      <c r="B29" s="195"/>
      <c r="C29" s="195"/>
      <c r="D29" s="195"/>
      <c r="E29" s="195"/>
      <c r="F29" s="196"/>
      <c r="H29" s="194" t="str">
        <f>'sk 1-6, 7-10 - Ženy'!$C$1</f>
        <v>Žebříčkový turnaj - U19 Ž - II.stupeň</v>
      </c>
      <c r="I29" s="195"/>
      <c r="J29" s="195"/>
      <c r="K29" s="195"/>
      <c r="L29" s="195"/>
      <c r="M29" s="196"/>
    </row>
    <row r="30" spans="1:13" ht="36" customHeight="1" thickBot="1" x14ac:dyDescent="0.25">
      <c r="A30" s="89" t="str">
        <f>CONCATENATE("Sk: ",MID(INDEX('sk 1-6, 7-10 - Ženy'!$C$1:'sk 1-6, 7-10 - Ženy'!$C$17,MOD( TRUNC((COLUMN()-1)/7),2 )*15+2,1),LEN("skupina ")+1,10))</f>
        <v>Sk: 1-6</v>
      </c>
      <c r="B30" s="93" t="str">
        <f>CONCATENATE("kolo: ",   TRUNC((ROW()-1)/21)+1)</f>
        <v>kolo: 2</v>
      </c>
      <c r="C30" s="92">
        <f>TRUNC((ROW()-1)/21)*7 + TRUNC(MOD(ROW()-1,21)/7)  + 3 + MOD(TRUNC((COLUMN()-1)/7),2 )*3</f>
        <v>11</v>
      </c>
      <c r="D30" s="94">
        <f>'sk 1-6, 7-10 - Ženy'!$AE$1</f>
        <v>45059</v>
      </c>
      <c r="E30" s="63"/>
      <c r="F30" s="90" t="str">
        <f>CONCATENATE("stůl č. ",zápis!I26)</f>
        <v xml:space="preserve">stůl č. </v>
      </c>
      <c r="H30" s="89" t="str">
        <f>CONCATENATE("Sk: ",MID(INDEX('sk 1-6, 7-10 - Ženy'!$C$1:'sk 1-6, 7-10 - Ženy'!$C$17,MOD( TRUNC((COLUMN()-1)/7),2 )*15+2,1),LEN("skupina ")+1,10))</f>
        <v>Sk: 7-10</v>
      </c>
      <c r="I30" s="93" t="str">
        <f>CONCATENATE("kolo: ",   TRUNC((ROW()-1)/21)+1)</f>
        <v>kolo: 2</v>
      </c>
      <c r="J30" s="92">
        <f>TRUNC((ROW()-1)/21)*7 + TRUNC(MOD(ROW()-1,21)/7)  + 3 + MOD(TRUNC((COLUMN()-1)/7),2 )*3</f>
        <v>14</v>
      </c>
      <c r="K30" s="94">
        <f>'sk 1-6, 7-10 - Ženy'!$AE$1</f>
        <v>45059</v>
      </c>
      <c r="L30" s="63"/>
      <c r="M30" s="90" t="str">
        <f>CONCATENATE("stůl č. ",zápis!I29)</f>
        <v xml:space="preserve">stůl č. </v>
      </c>
    </row>
    <row r="31" spans="1:13" ht="36" customHeight="1" thickBot="1" x14ac:dyDescent="0.25">
      <c r="A31" s="199" t="str">
        <f>IF(AND(ISNUMBER(INDEX('sk 1-6, 7-10 - Ženy'!$AP$1:$AP$37,$C30,1)), ISNUMBER(INDEX('sk 1-6, 7-10 - Ženy'!$AQ$1:$AQ$37,$C30,1)),NOT(ISNUMBER(INDEX('sk 1-6, 7-10 - Ženy'!$AR$1:$AR$37,$C30,1)))   ),CONCATENATE(IF(COUNTIF(seznam!$A$2:$A$25, INDEX('sk 1-6, 7-10 - Ženy'!$AP$1:$AP$37,$C30,1) )=1,VLOOKUP(INDEX('sk 1-6, 7-10 - Ženy'!$AP$1:$AP$37,$C30,1),seznam!$A$2:$C$25,2,FALSE),"------"),"   (",IF(COUNTIF(seznam!$A$2:$A$25, INDEX('sk 1-6, 7-10 - Ženy'!$AP$1:$AP$37,$C30,1) )=1,VLOOKUP( INDEX('sk 1-6, 7-10 - Ženy'!$AP$1:$AP$37,$C30,1),seznam!$A$2:$C$25,3,FALSE),"------"),")"),"")</f>
        <v>Mazalová Kristýna   (KST Blansko)</v>
      </c>
      <c r="B31" s="200"/>
      <c r="C31" s="200"/>
      <c r="D31" s="199" t="str">
        <f>IF(AND(ISNUMBER(INDEX('sk 1-6, 7-10 - Ženy'!$AP$1:$AP$37,$C30,1)), ISNUMBER(INDEX('sk 1-6, 7-10 - Ženy'!$AQ$1:$AQ$37,$C30,1)),NOT(ISNUMBER(INDEX('sk 1-6, 7-10 - Ženy'!$AR$1:$AR$37,$C30,1)))  ), CONCATENATE(IF(COUNTIF(seznam!$A$2:$A$25, INDEX('sk 1-6, 7-10 - Ženy'!$AQ$1:$AQ$37,$C30,1) )=1,VLOOKUP(INDEX('sk 1-6, 7-10 - Ženy'!$AQ$1:$AQ$37,$C30,1),seznam!$A$2:$C$25,2,FALSE),"------"),"   (",IF(COUNTIF(seznam!$A$2:$A$25, INDEX('sk 1-6, 7-10 - Ženy'!$AQ$1:$AQ$37,$C30,1) )=1,VLOOKUP( INDEX('sk 1-6, 7-10 - Ženy'!$AQ$1:$QP$37,$C30,1),seznam!$A$2:$C$25,3,FALSE),"------"),")"),"")</f>
        <v>Kotásková Kristýna   (TJ Mikulčice)</v>
      </c>
      <c r="E31" s="200"/>
      <c r="F31" s="201"/>
      <c r="H31" s="199" t="str">
        <f>IF(AND(ISNUMBER(INDEX('sk 1-6, 7-10 - Ženy'!$AP$1:$AP$37,$J30,1)), ISNUMBER(INDEX('sk 1-6, 7-10 - Ženy'!$AQ$1:$AQ$37,$J30,1)),NOT(ISNUMBER(INDEX('sk 1-6, 7-10 - Ženy'!$AR$1:$AR$37,$J30,1)))  ), CONCATENATE(IF(COUNTIF(seznam!$A$2:$A$25, INDEX('sk 1-6, 7-10 - Ženy'!$AP$1:$AP$37,$J30,1) )=1,VLOOKUP(INDEX('sk 1-6, 7-10 - Ženy'!$AP$1:$AP$37,$J30,1),seznam!$A$2:$C$25,2,FALSE),"------"),"   (",IF(COUNTIF(seznam!$A$2:$A$25, INDEX('sk 1-6, 7-10 - Ženy'!$AP$1:$AP$37,$J30,1) )=1,VLOOKUP( INDEX('sk 1-6, 7-10 - Ženy'!$AP$1:$PP$37,$J30,1),seznam!$A$2:$C$25,3,FALSE),"------"),")"),"")</f>
        <v>Klepáčová Daniela   (MSK Břeclav)</v>
      </c>
      <c r="I31" s="200"/>
      <c r="J31" s="200"/>
      <c r="K31" s="199" t="str">
        <f>IF(AND(ISNUMBER(INDEX('sk 1-6, 7-10 - Ženy'!$AP$1:$AP$37,$J30,1)), ISNUMBER(INDEX('sk 1-6, 7-10 - Ženy'!$AQ$1:$AQ$37,$J30,1)),NOT(ISNUMBER(INDEX('sk 1-6, 7-10 - Ženy'!$AR$1:$AR$37,$J30,1)))  ), CONCATENATE(IF(COUNTIF(seznam!$A$2:$A$25, INDEX('sk 1-6, 7-10 - Ženy'!$AQ$1:$AQ$37,$J30,1) )=1,VLOOKUP(INDEX('sk 1-6, 7-10 - Ženy'!$AQ$1:$AQ$37,$J30,1),seznam!$A$2:$C$25,2,FALSE),"------"),"   (",IF(COUNTIF(seznam!$A$2:$A$25, INDEX('sk 1-6, 7-10 - Ženy'!$AQ$1:$AQ$37,$J30,1) )=1,VLOOKUP( INDEX('sk 1-6, 7-10 - Ženy'!$AQ$1:$QP$37,$J30,1),seznam!$A$2:$C$25,3,FALSE),"------"),")"),"")</f>
        <v>Krchňáková Viktorie   (KST Blansko)</v>
      </c>
      <c r="L31" s="200"/>
      <c r="M31" s="201"/>
    </row>
    <row r="32" spans="1:13" ht="14.25" customHeight="1" x14ac:dyDescent="0.2">
      <c r="A32" s="67" t="s">
        <v>20</v>
      </c>
      <c r="B32" s="68" t="s">
        <v>21</v>
      </c>
      <c r="C32" s="68" t="s">
        <v>22</v>
      </c>
      <c r="D32" s="68" t="s">
        <v>23</v>
      </c>
      <c r="E32" s="68" t="s">
        <v>24</v>
      </c>
      <c r="F32" s="69" t="s">
        <v>25</v>
      </c>
      <c r="H32" s="67" t="s">
        <v>20</v>
      </c>
      <c r="I32" s="68" t="s">
        <v>21</v>
      </c>
      <c r="J32" s="68" t="s">
        <v>22</v>
      </c>
      <c r="K32" s="68" t="s">
        <v>23</v>
      </c>
      <c r="L32" s="68" t="s">
        <v>24</v>
      </c>
      <c r="M32" s="69" t="s">
        <v>25</v>
      </c>
    </row>
    <row r="33" spans="1:13" ht="36" customHeight="1" thickBot="1" x14ac:dyDescent="0.25">
      <c r="A33" s="101"/>
      <c r="B33" s="102"/>
      <c r="C33" s="102"/>
      <c r="D33" s="102"/>
      <c r="E33" s="102"/>
      <c r="F33" s="66"/>
      <c r="H33" s="101"/>
      <c r="I33" s="102"/>
      <c r="J33" s="102"/>
      <c r="K33" s="102"/>
      <c r="L33" s="102"/>
      <c r="M33" s="66"/>
    </row>
    <row r="34" spans="1:13" ht="36" customHeight="1" thickBot="1" x14ac:dyDescent="0.25">
      <c r="A34" s="197" t="s">
        <v>30</v>
      </c>
      <c r="B34" s="186"/>
      <c r="C34" s="198"/>
      <c r="D34" s="185" t="s">
        <v>31</v>
      </c>
      <c r="E34" s="186"/>
      <c r="F34" s="187"/>
      <c r="H34" s="197" t="s">
        <v>30</v>
      </c>
      <c r="I34" s="186"/>
      <c r="J34" s="198"/>
      <c r="K34" s="185" t="s">
        <v>31</v>
      </c>
      <c r="L34" s="186"/>
      <c r="M34" s="187"/>
    </row>
    <row r="35" spans="1:13" ht="18" customHeight="1" thickBot="1" x14ac:dyDescent="0.25"/>
    <row r="36" spans="1:13" ht="36" customHeight="1" x14ac:dyDescent="0.2">
      <c r="A36" s="194" t="str">
        <f>'sk 1-6, 7-10 - Ženy'!$C$1</f>
        <v>Žebříčkový turnaj - U19 Ž - II.stupeň</v>
      </c>
      <c r="B36" s="195"/>
      <c r="C36" s="195"/>
      <c r="D36" s="195"/>
      <c r="E36" s="195"/>
      <c r="F36" s="196"/>
      <c r="H36" s="194" t="str">
        <f>'sk 1-6, 7-10 - Ženy'!$C$1</f>
        <v>Žebříčkový turnaj - U19 Ž - II.stupeň</v>
      </c>
      <c r="I36" s="195"/>
      <c r="J36" s="195"/>
      <c r="K36" s="195"/>
      <c r="L36" s="195"/>
      <c r="M36" s="196"/>
    </row>
    <row r="37" spans="1:13" ht="36" customHeight="1" thickBot="1" x14ac:dyDescent="0.25">
      <c r="A37" s="89" t="str">
        <f>CONCATENATE("Sk: ",MID(INDEX('sk 1-6, 7-10 - Ženy'!$C$1:'sk 1-6, 7-10 - Ženy'!$C$17,MOD( TRUNC((COLUMN()-1)/7),2 )*15+2,1),LEN("skupina ")+1,10))</f>
        <v>Sk: 1-6</v>
      </c>
      <c r="B37" s="93" t="str">
        <f>CONCATENATE("kolo: ",   TRUNC((ROW()-1)/21)+1)</f>
        <v>kolo: 2</v>
      </c>
      <c r="C37" s="92">
        <f>TRUNC((ROW()-1)/21)*7 + TRUNC(MOD(ROW()-1,21)/7)  + 3 + MOD(TRUNC((COLUMN()-1)/7),2 )*3</f>
        <v>12</v>
      </c>
      <c r="D37" s="94">
        <f>'sk 1-6, 7-10 - Ženy'!$AE$1</f>
        <v>45059</v>
      </c>
      <c r="E37" s="63"/>
      <c r="F37" s="90" t="str">
        <f>CONCATENATE("stůl č. ",zápis!I27)</f>
        <v xml:space="preserve">stůl č. </v>
      </c>
      <c r="H37" s="89" t="str">
        <f>CONCATENATE("Sk: ",MID(INDEX('sk 1-6, 7-10 - Ženy'!$C$1:'sk 1-6, 7-10 - Ženy'!$C$17,MOD( TRUNC((COLUMN()-1)/7),2 )*15+2,1),LEN("skupina ")+1,10))</f>
        <v>Sk: 7-10</v>
      </c>
      <c r="I37" s="93" t="str">
        <f>CONCATENATE("kolo: ",   TRUNC((ROW()-1)/21)+1)</f>
        <v>kolo: 2</v>
      </c>
      <c r="J37" s="92">
        <f>TRUNC((ROW()-1)/21)*7 + TRUNC(MOD(ROW()-1,21)/7)  + 3 + MOD(TRUNC((COLUMN()-1)/7),2 )*3</f>
        <v>15</v>
      </c>
      <c r="K37" s="94">
        <f>'sk 1-6, 7-10 - Ženy'!$AE$1</f>
        <v>45059</v>
      </c>
      <c r="L37" s="63"/>
      <c r="M37" s="90" t="str">
        <f>CONCATENATE("stůl č. ",zápis!I30)</f>
        <v xml:space="preserve">stůl č. </v>
      </c>
    </row>
    <row r="38" spans="1:13" ht="36" customHeight="1" thickBot="1" x14ac:dyDescent="0.25">
      <c r="A38" s="199" t="str">
        <f>IF(AND(ISNUMBER(INDEX('sk 1-6, 7-10 - Ženy'!$AP$1:$AP$37,$C37,1)), ISNUMBER(INDEX('sk 1-6, 7-10 - Ženy'!$AQ$1:$AQ$37,$C37,1)),NOT(ISNUMBER(INDEX('sk 1-6, 7-10 - Ženy'!$AR$1:$AR$37,$C37,1)))   ),CONCATENATE(IF(COUNTIF(seznam!$A$2:$A$25, INDEX('sk 1-6, 7-10 - Ženy'!$AP$1:$AP$37,$C37,1) )=1,VLOOKUP(INDEX('sk 1-6, 7-10 - Ženy'!$AP$1:$AP$37,$C37,1),seznam!$A$2:$C$25,2,FALSE),"------"),"   (",IF(COUNTIF(seznam!$A$2:$A$25, INDEX('sk 1-6, 7-10 - Ženy'!$AP$1:$AP$37,$C37,1) )=1,VLOOKUP( INDEX('sk 1-6, 7-10 - Ženy'!$AP$1:$AP$37,$C37,1),seznam!$A$2:$C$25,3,FALSE),"------"),")"),"")</f>
        <v/>
      </c>
      <c r="B38" s="200"/>
      <c r="C38" s="200"/>
      <c r="D38" s="199" t="str">
        <f>IF(AND(ISNUMBER(INDEX('sk 1-6, 7-10 - Ženy'!$AP$1:$AP$37,$C37,1)), ISNUMBER(INDEX('sk 1-6, 7-10 - Ženy'!$AQ$1:$AQ$37,$C37,1)),NOT(ISNUMBER(INDEX('sk 1-6, 7-10 - Ženy'!$AR$1:$AR$37,$C37,1)))  ), CONCATENATE(IF(COUNTIF(seznam!$A$2:$A$25, INDEX('sk 1-6, 7-10 - Ženy'!$AQ$1:$AQ$37,$C37,1) )=1,VLOOKUP(INDEX('sk 1-6, 7-10 - Ženy'!$AQ$1:$AQ$37,$C37,1),seznam!$A$2:$C$25,2,FALSE),"------"),"   (",IF(COUNTIF(seznam!$A$2:$A$25, INDEX('sk 1-6, 7-10 - Ženy'!$AQ$1:$AQ$37,$C37,1) )=1,VLOOKUP( INDEX('sk 1-6, 7-10 - Ženy'!$AQ$1:$QP$37,$C37,1),seznam!$A$2:$C$25,3,FALSE),"------"),")"),"")</f>
        <v/>
      </c>
      <c r="E38" s="200"/>
      <c r="F38" s="201"/>
      <c r="H38" s="199" t="str">
        <f>IF(AND(ISNUMBER(INDEX('sk 1-6, 7-10 - Ženy'!$AP$1:$AP$37,$J37,1)), ISNUMBER(INDEX('sk 1-6, 7-10 - Ženy'!$AQ$1:$AQ$37,$J37,1)),NOT(ISNUMBER(INDEX('sk 1-6, 7-10 - Ženy'!$AR$1:$AR$37,$J37,1)))  ), CONCATENATE(IF(COUNTIF(seznam!$A$2:$A$25, INDEX('sk 1-6, 7-10 - Ženy'!$AP$1:$AP$37,$J37,1) )=1,VLOOKUP(INDEX('sk 1-6, 7-10 - Ženy'!$AP$1:$AP$37,$J37,1),seznam!$A$2:$C$25,2,FALSE),"------"),"   (",IF(COUNTIF(seznam!$A$2:$A$25, INDEX('sk 1-6, 7-10 - Ženy'!$AP$1:$AP$37,$J37,1) )=1,VLOOKUP( INDEX('sk 1-6, 7-10 - Ženy'!$AP$1:$PP$37,$J37,1),seznam!$A$2:$C$25,3,FALSE),"------"),")"),"")</f>
        <v/>
      </c>
      <c r="I38" s="200"/>
      <c r="J38" s="200"/>
      <c r="K38" s="199" t="str">
        <f>IF(AND(ISNUMBER(INDEX('sk 1-6, 7-10 - Ženy'!$AP$1:$AP$37,$J37,1)), ISNUMBER(INDEX('sk 1-6, 7-10 - Ženy'!$AQ$1:$AQ$37,$J37,1)),NOT(ISNUMBER(INDEX('sk 1-6, 7-10 - Ženy'!$AR$1:$AR$37,$J37,1)))  ), CONCATENATE(IF(COUNTIF(seznam!$A$2:$A$25, INDEX('sk 1-6, 7-10 - Ženy'!$AQ$1:$AQ$37,$J37,1) )=1,VLOOKUP(INDEX('sk 1-6, 7-10 - Ženy'!$AQ$1:$AQ$37,$J37,1),seznam!$A$2:$C$25,2,FALSE),"------"),"   (",IF(COUNTIF(seznam!$A$2:$A$25, INDEX('sk 1-6, 7-10 - Ženy'!$AQ$1:$AQ$37,$J37,1) )=1,VLOOKUP( INDEX('sk 1-6, 7-10 - Ženy'!$AQ$1:$QP$37,$J37,1),seznam!$A$2:$C$25,3,FALSE),"------"),")"),"")</f>
        <v/>
      </c>
      <c r="L38" s="200"/>
      <c r="M38" s="201"/>
    </row>
    <row r="39" spans="1:13" ht="14.25" customHeight="1" x14ac:dyDescent="0.2">
      <c r="A39" s="67" t="s">
        <v>20</v>
      </c>
      <c r="B39" s="68" t="s">
        <v>21</v>
      </c>
      <c r="C39" s="68" t="s">
        <v>22</v>
      </c>
      <c r="D39" s="68" t="s">
        <v>23</v>
      </c>
      <c r="E39" s="68" t="s">
        <v>24</v>
      </c>
      <c r="F39" s="69" t="s">
        <v>25</v>
      </c>
      <c r="H39" s="67" t="s">
        <v>20</v>
      </c>
      <c r="I39" s="68" t="s">
        <v>21</v>
      </c>
      <c r="J39" s="68" t="s">
        <v>22</v>
      </c>
      <c r="K39" s="68" t="s">
        <v>23</v>
      </c>
      <c r="L39" s="68" t="s">
        <v>24</v>
      </c>
      <c r="M39" s="69" t="s">
        <v>25</v>
      </c>
    </row>
    <row r="40" spans="1:13" ht="36" customHeight="1" thickBot="1" x14ac:dyDescent="0.25">
      <c r="A40" s="101"/>
      <c r="B40" s="102"/>
      <c r="C40" s="102"/>
      <c r="D40" s="102"/>
      <c r="E40" s="102"/>
      <c r="F40" s="66"/>
      <c r="H40" s="101"/>
      <c r="I40" s="102"/>
      <c r="J40" s="102"/>
      <c r="K40" s="102"/>
      <c r="L40" s="102"/>
      <c r="M40" s="66"/>
    </row>
    <row r="41" spans="1:13" ht="36" customHeight="1" thickBot="1" x14ac:dyDescent="0.25">
      <c r="A41" s="197" t="s">
        <v>30</v>
      </c>
      <c r="B41" s="186"/>
      <c r="C41" s="198"/>
      <c r="D41" s="185" t="s">
        <v>31</v>
      </c>
      <c r="E41" s="186"/>
      <c r="F41" s="187"/>
      <c r="H41" s="197" t="s">
        <v>30</v>
      </c>
      <c r="I41" s="186"/>
      <c r="J41" s="198"/>
      <c r="K41" s="185" t="s">
        <v>31</v>
      </c>
      <c r="L41" s="186"/>
      <c r="M41" s="187"/>
    </row>
    <row r="42" spans="1:13" ht="10.5" customHeight="1" thickBot="1" x14ac:dyDescent="0.25"/>
    <row r="43" spans="1:13" ht="36" customHeight="1" x14ac:dyDescent="0.2">
      <c r="A43" s="194" t="str">
        <f>'sk 1-6, 7-10 - Ženy'!$C$1</f>
        <v>Žebříčkový turnaj - U19 Ž - II.stupeň</v>
      </c>
      <c r="B43" s="195"/>
      <c r="C43" s="195"/>
      <c r="D43" s="195"/>
      <c r="E43" s="195"/>
      <c r="F43" s="196"/>
      <c r="H43" s="194" t="str">
        <f>'sk 1-6, 7-10 - Ženy'!$C$1</f>
        <v>Žebříčkový turnaj - U19 Ž - II.stupeň</v>
      </c>
      <c r="I43" s="195"/>
      <c r="J43" s="195"/>
      <c r="K43" s="195"/>
      <c r="L43" s="195"/>
      <c r="M43" s="196"/>
    </row>
    <row r="44" spans="1:13" ht="36" customHeight="1" thickBot="1" x14ac:dyDescent="0.25">
      <c r="A44" s="89" t="str">
        <f>CONCATENATE("Sk: ",MID(INDEX('sk 1-6, 7-10 - Ženy'!$C$1:'sk 1-6, 7-10 - Ženy'!$C$17,MOD( TRUNC((COLUMN()-1)/7),2 )*15+2,1),LEN("skupina ")+1,10))</f>
        <v>Sk: 1-6</v>
      </c>
      <c r="B44" s="93" t="str">
        <f>CONCATENATE("kolo: ",   TRUNC((ROW()-1)/21)+1)</f>
        <v>kolo: 3</v>
      </c>
      <c r="C44" s="92">
        <f>TRUNC((ROW()-1)/21)*7 + TRUNC(MOD(ROW()-1,21)/7)  + 3 + MOD(TRUNC((COLUMN()-1)/7),2 )*3</f>
        <v>17</v>
      </c>
      <c r="D44" s="94">
        <f>'sk 1-6, 7-10 - Ženy'!$AE$1</f>
        <v>45059</v>
      </c>
      <c r="E44" s="94"/>
      <c r="F44" s="90" t="str">
        <f>CONCATENATE("stůl č. ",zápis!I46)</f>
        <v xml:space="preserve">stůl č. </v>
      </c>
      <c r="H44" s="89" t="str">
        <f>CONCATENATE("Sk: ",MID(INDEX('sk 1-6, 7-10 - Ženy'!$C$1:'sk 1-6, 7-10 - Ženy'!$C$17,MOD( TRUNC((COLUMN()-1)/7),2 )*15+2,1),LEN("skupina ")+1,10))</f>
        <v>Sk: 7-10</v>
      </c>
      <c r="I44" s="93" t="str">
        <f>CONCATENATE("kolo: ",   TRUNC((ROW()-1)/21)+1)</f>
        <v>kolo: 3</v>
      </c>
      <c r="J44" s="92">
        <f>TRUNC((ROW()-1)/21)*7 + TRUNC(MOD(ROW()-1,21)/7)  + 3 + MOD(TRUNC((COLUMN()-1)/7),2 )*3</f>
        <v>20</v>
      </c>
      <c r="K44" s="94">
        <f>'sk 1-6, 7-10 - Ženy'!$AE$1</f>
        <v>45059</v>
      </c>
      <c r="L44" s="63"/>
      <c r="M44" s="90" t="str">
        <f>CONCATENATE("stůl č. ",zápis!I49)</f>
        <v xml:space="preserve">stůl č. </v>
      </c>
    </row>
    <row r="45" spans="1:13" ht="36" customHeight="1" thickBot="1" x14ac:dyDescent="0.25">
      <c r="A45" s="199" t="str">
        <f>IF(AND(ISNUMBER(INDEX('sk 1-6, 7-10 - Ženy'!$AP$1:$AP$37,$C44,1)), ISNUMBER(INDEX('sk 1-6, 7-10 - Ženy'!$AQ$1:$AQ$37,$C44,1)),NOT(ISNUMBER(INDEX('sk 1-6, 7-10 - Ženy'!$AR$1:$AR$37,$C44,1)))   ),CONCATENATE(IF(COUNTIF(seznam!$A$2:$A$25, INDEX('sk 1-6, 7-10 - Ženy'!$AP$1:$AP$37,$C44,1) )=1,VLOOKUP(INDEX('sk 1-6, 7-10 - Ženy'!$AP$1:$AP$37,$C44,1),seznam!$A$2:$C$25,2,FALSE),"------"),"   (",IF(COUNTIF(seznam!$A$2:$A$25, INDEX('sk 1-6, 7-10 - Ženy'!$AP$1:$AP$37,$C44,1) )=1,VLOOKUP( INDEX('sk 1-6, 7-10 - Ženy'!$AP$1:$AP$37,$C44,1),seznam!$A$2:$C$25,3,FALSE),"------"),")"),"")</f>
        <v>Hutáková Pavla   (Klobouky u Brna)</v>
      </c>
      <c r="B45" s="200"/>
      <c r="C45" s="200"/>
      <c r="D45" s="199" t="str">
        <f>IF(AND(ISNUMBER(INDEX('sk 1-6, 7-10 - Ženy'!$AP$1:$AP$37,$C44,1)), ISNUMBER(INDEX('sk 1-6, 7-10 - Ženy'!$AQ$1:$AQ$37,$C44,1)),NOT(ISNUMBER(INDEX('sk 1-6, 7-10 - Ženy'!$AR$1:$AR$37,$C44,1)))  ), CONCATENATE(IF(COUNTIF(seznam!$A$2:$A$25, INDEX('sk 1-6, 7-10 - Ženy'!$AQ$1:$AQ$37,$C44,1) )=1,VLOOKUP(INDEX('sk 1-6, 7-10 - Ženy'!$AQ$1:$AQ$37,$C44,1),seznam!$A$2:$C$25,2,FALSE),"------"),"   (",IF(COUNTIF(seznam!$A$2:$A$25, INDEX('sk 1-6, 7-10 - Ženy'!$AQ$1:$AQ$37,$C44,1) )=1,VLOOKUP( INDEX('sk 1-6, 7-10 - Ženy'!$AQ$1:$QP$37,$C44,1),seznam!$A$2:$C$25,3,FALSE),"------"),")"),"")</f>
        <v>Pilitowská Lea   (KST Blansko)</v>
      </c>
      <c r="E45" s="200"/>
      <c r="F45" s="201"/>
      <c r="H45" s="199" t="str">
        <f>IF(AND(ISNUMBER(INDEX('sk 1-6, 7-10 - Ženy'!$AP$1:$AP$37,$J44,1)), ISNUMBER(INDEX('sk 1-6, 7-10 - Ženy'!$AQ$1:$AQ$37,$J44,1)),NOT(ISNUMBER(INDEX('sk 1-6, 7-10 - Ženy'!$AR$1:$AR$37,$J44,1)))  ), CONCATENATE(IF(COUNTIF(seznam!$A$2:$A$25, INDEX('sk 1-6, 7-10 - Ženy'!$AP$1:$AP$37,$J44,1) )=1,VLOOKUP(INDEX('sk 1-6, 7-10 - Ženy'!$AP$1:$AP$37,$J44,1),seznam!$A$2:$C$25,2,FALSE),"------"),"   (",IF(COUNTIF(seznam!$A$2:$A$25, INDEX('sk 1-6, 7-10 - Ženy'!$AP$1:$AP$37,$J44,1) )=1,VLOOKUP( INDEX('sk 1-6, 7-10 - Ženy'!$AP$1:$PP$37,$J44,1),seznam!$A$2:$C$25,3,FALSE),"------"),")"),"")</f>
        <v>Plíšková Kristýna   (MS Brno)</v>
      </c>
      <c r="I45" s="200"/>
      <c r="J45" s="200"/>
      <c r="K45" s="199" t="str">
        <f>IF(AND(ISNUMBER(INDEX('sk 1-6, 7-10 - Ženy'!$AP$1:$AP$37,$J44,1)), ISNUMBER(INDEX('sk 1-6, 7-10 - Ženy'!$AQ$1:$AQ$37,$J44,1)),NOT(ISNUMBER(INDEX('sk 1-6, 7-10 - Ženy'!$AR$1:$AR$37,$J44,1)))  ), CONCATENATE(IF(COUNTIF(seznam!$A$2:$A$25, INDEX('sk 1-6, 7-10 - Ženy'!$AQ$1:$AQ$37,$J44,1) )=1,VLOOKUP(INDEX('sk 1-6, 7-10 - Ženy'!$AQ$1:$AQ$37,$J44,1),seznam!$A$2:$C$25,2,FALSE),"------"),"   (",IF(COUNTIF(seznam!$A$2:$A$25, INDEX('sk 1-6, 7-10 - Ženy'!$AQ$1:$AQ$37,$J44,1) )=1,VLOOKUP( INDEX('sk 1-6, 7-10 - Ženy'!$AQ$1:$QP$37,$J44,1),seznam!$A$2:$C$25,3,FALSE),"------"),")"),"")</f>
        <v>Fousková Jarmila   (KST Blansko)</v>
      </c>
      <c r="L45" s="200"/>
      <c r="M45" s="201"/>
    </row>
    <row r="46" spans="1:13" ht="14.25" customHeight="1" x14ac:dyDescent="0.2">
      <c r="A46" s="67" t="s">
        <v>20</v>
      </c>
      <c r="B46" s="68" t="s">
        <v>21</v>
      </c>
      <c r="C46" s="68" t="s">
        <v>22</v>
      </c>
      <c r="D46" s="68" t="s">
        <v>23</v>
      </c>
      <c r="E46" s="68" t="s">
        <v>24</v>
      </c>
      <c r="F46" s="69" t="s">
        <v>25</v>
      </c>
      <c r="H46" s="67" t="s">
        <v>20</v>
      </c>
      <c r="I46" s="68" t="s">
        <v>21</v>
      </c>
      <c r="J46" s="68" t="s">
        <v>22</v>
      </c>
      <c r="K46" s="68" t="s">
        <v>23</v>
      </c>
      <c r="L46" s="68" t="s">
        <v>24</v>
      </c>
      <c r="M46" s="69" t="s">
        <v>25</v>
      </c>
    </row>
    <row r="47" spans="1:13" ht="36" customHeight="1" thickBot="1" x14ac:dyDescent="0.25">
      <c r="A47" s="101"/>
      <c r="B47" s="102"/>
      <c r="C47" s="102"/>
      <c r="D47" s="102"/>
      <c r="E47" s="102"/>
      <c r="F47" s="66"/>
      <c r="H47" s="101"/>
      <c r="I47" s="102"/>
      <c r="J47" s="102"/>
      <c r="K47" s="102"/>
      <c r="L47" s="102"/>
      <c r="M47" s="66"/>
    </row>
    <row r="48" spans="1:13" ht="36" customHeight="1" thickBot="1" x14ac:dyDescent="0.25">
      <c r="A48" s="197" t="s">
        <v>30</v>
      </c>
      <c r="B48" s="186"/>
      <c r="C48" s="198"/>
      <c r="D48" s="185" t="s">
        <v>31</v>
      </c>
      <c r="E48" s="186"/>
      <c r="F48" s="187"/>
      <c r="H48" s="197" t="s">
        <v>30</v>
      </c>
      <c r="I48" s="186"/>
      <c r="J48" s="198"/>
      <c r="K48" s="185" t="s">
        <v>31</v>
      </c>
      <c r="L48" s="186"/>
      <c r="M48" s="187"/>
    </row>
    <row r="49" spans="1:13" ht="18" customHeight="1" thickBot="1" x14ac:dyDescent="0.25"/>
    <row r="50" spans="1:13" ht="36" customHeight="1" x14ac:dyDescent="0.2">
      <c r="A50" s="194" t="str">
        <f>'sk 1-6, 7-10 - Ženy'!$C$1</f>
        <v>Žebříčkový turnaj - U19 Ž - II.stupeň</v>
      </c>
      <c r="B50" s="195"/>
      <c r="C50" s="195"/>
      <c r="D50" s="195"/>
      <c r="E50" s="195"/>
      <c r="F50" s="196"/>
      <c r="H50" s="194" t="str">
        <f>'sk 1-6, 7-10 - Ženy'!$C$1</f>
        <v>Žebříčkový turnaj - U19 Ž - II.stupeň</v>
      </c>
      <c r="I50" s="195"/>
      <c r="J50" s="195"/>
      <c r="K50" s="195"/>
      <c r="L50" s="195"/>
      <c r="M50" s="196"/>
    </row>
    <row r="51" spans="1:13" ht="36" customHeight="1" thickBot="1" x14ac:dyDescent="0.25">
      <c r="A51" s="89" t="str">
        <f>CONCATENATE("Sk: ",MID(INDEX('sk 1-6, 7-10 - Ženy'!$C$1:'sk 1-6, 7-10 - Ženy'!$C$17,MOD( TRUNC((COLUMN()-1)/7),2 )*15+2,1),LEN("skupina ")+1,10))</f>
        <v>Sk: 1-6</v>
      </c>
      <c r="B51" s="93" t="str">
        <f>CONCATENATE("kolo: ",   TRUNC((ROW()-1)/21)+1)</f>
        <v>kolo: 3</v>
      </c>
      <c r="C51" s="92">
        <f>TRUNC((ROW()-1)/21)*7 + TRUNC(MOD(ROW()-1,21)/7)  + 3 + MOD(TRUNC((COLUMN()-1)/7),2 )*3</f>
        <v>18</v>
      </c>
      <c r="D51" s="94">
        <f>'sk 1-6, 7-10 - Ženy'!$AE$1</f>
        <v>45059</v>
      </c>
      <c r="E51" s="63"/>
      <c r="F51" s="90" t="str">
        <f>CONCATENATE("stůl č. ",zápis!I47)</f>
        <v xml:space="preserve">stůl č. </v>
      </c>
      <c r="H51" s="89" t="str">
        <f>CONCATENATE("Sk: ",MID(INDEX('sk 1-6, 7-10 - Ženy'!$C$1:'sk 1-6, 7-10 - Ženy'!$C$17,MOD( TRUNC((COLUMN()-1)/7),2 )*15+2,1),LEN("skupina ")+1,10))</f>
        <v>Sk: 7-10</v>
      </c>
      <c r="I51" s="93" t="str">
        <f>CONCATENATE("kolo: ",   TRUNC((ROW()-1)/21)+1)</f>
        <v>kolo: 3</v>
      </c>
      <c r="J51" s="92">
        <f>TRUNC((ROW()-1)/21)*7 + TRUNC(MOD(ROW()-1,21)/7)  + 3 + MOD(TRUNC((COLUMN()-1)/7),2 )*3</f>
        <v>21</v>
      </c>
      <c r="K51" s="94">
        <f>'sk 1-6, 7-10 - Ženy'!$AE$1</f>
        <v>45059</v>
      </c>
      <c r="L51" s="63"/>
      <c r="M51" s="90" t="str">
        <f>CONCATENATE("stůl č. ",zápis!I50)</f>
        <v xml:space="preserve">stůl č. </v>
      </c>
    </row>
    <row r="52" spans="1:13" ht="36" customHeight="1" thickBot="1" x14ac:dyDescent="0.25">
      <c r="A52" s="199" t="str">
        <f>IF(AND(ISNUMBER(INDEX('sk 1-6, 7-10 - Ženy'!$AP$1:$AP$37,$C51,1)), ISNUMBER(INDEX('sk 1-6, 7-10 - Ženy'!$AQ$1:$AQ$37,$C51,1)),NOT(ISNUMBER(INDEX('sk 1-6, 7-10 - Ženy'!$AR$1:$AR$37,$C51,1)))   ),CONCATENATE(IF(COUNTIF(seznam!$A$2:$A$25, INDEX('sk 1-6, 7-10 - Ženy'!$AP$1:$AP$37,$C51,1) )=1,VLOOKUP(INDEX('sk 1-6, 7-10 - Ženy'!$AP$1:$AP$37,$C51,1),seznam!$A$2:$C$25,2,FALSE),"------"),"   (",IF(COUNTIF(seznam!$A$2:$A$25, INDEX('sk 1-6, 7-10 - Ženy'!$AP$1:$AP$37,$C51,1) )=1,VLOOKUP( INDEX('sk 1-6, 7-10 - Ženy'!$AP$1:$AP$37,$C51,1),seznam!$A$2:$C$25,3,FALSE),"------"),")"),"")</f>
        <v/>
      </c>
      <c r="B52" s="200"/>
      <c r="C52" s="200"/>
      <c r="D52" s="199" t="str">
        <f>IF(AND(ISNUMBER(INDEX('sk 1-6, 7-10 - Ženy'!$AP$1:$AP$37,$C51,1)), ISNUMBER(INDEX('sk 1-6, 7-10 - Ženy'!$AQ$1:$AQ$37,$C51,1)),NOT(ISNUMBER(INDEX('sk 1-6, 7-10 - Ženy'!$AR$1:$AR$37,$C51,1)))  ), CONCATENATE(IF(COUNTIF(seznam!$A$2:$A$25, INDEX('sk 1-6, 7-10 - Ženy'!$AQ$1:$AQ$37,$C51,1) )=1,VLOOKUP(INDEX('sk 1-6, 7-10 - Ženy'!$AQ$1:$AQ$37,$C51,1),seznam!$A$2:$C$25,2,FALSE),"------"),"   (",IF(COUNTIF(seznam!$A$2:$A$25, INDEX('sk 1-6, 7-10 - Ženy'!$AQ$1:$AQ$37,$C51,1) )=1,VLOOKUP( INDEX('sk 1-6, 7-10 - Ženy'!$AQ$1:$QP$37,$C51,1),seznam!$A$2:$C$25,3,FALSE),"------"),")"),"")</f>
        <v/>
      </c>
      <c r="E52" s="200"/>
      <c r="F52" s="201"/>
      <c r="H52" s="199" t="str">
        <f>IF(AND(ISNUMBER(INDEX('sk 1-6, 7-10 - Ženy'!$AP$1:$AP$37,$J51,1)), ISNUMBER(INDEX('sk 1-6, 7-10 - Ženy'!$AQ$1:$AQ$37,$J51,1)),NOT(ISNUMBER(INDEX('sk 1-6, 7-10 - Ženy'!$AR$1:$AR$37,$J51,1)))  ), CONCATENATE(IF(COUNTIF(seznam!$A$2:$A$25, INDEX('sk 1-6, 7-10 - Ženy'!$AP$1:$AP$37,$J51,1) )=1,VLOOKUP(INDEX('sk 1-6, 7-10 - Ženy'!$AP$1:$AP$37,$J51,1),seznam!$A$2:$C$25,2,FALSE),"------"),"   (",IF(COUNTIF(seznam!$A$2:$A$25, INDEX('sk 1-6, 7-10 - Ženy'!$AP$1:$AP$37,$J51,1) )=1,VLOOKUP( INDEX('sk 1-6, 7-10 - Ženy'!$AP$1:$PP$37,$J51,1),seznam!$A$2:$C$25,3,FALSE),"------"),")"),"")</f>
        <v/>
      </c>
      <c r="I52" s="200"/>
      <c r="J52" s="200"/>
      <c r="K52" s="199" t="str">
        <f>IF(AND(ISNUMBER(INDEX('sk 1-6, 7-10 - Ženy'!$AP$1:$AP$37,$J51,1)), ISNUMBER(INDEX('sk 1-6, 7-10 - Ženy'!$AQ$1:$AQ$37,$J51,1)),NOT(ISNUMBER(INDEX('sk 1-6, 7-10 - Ženy'!$AR$1:$AR$37,$J51,1)))  ), CONCATENATE(IF(COUNTIF(seznam!$A$2:$A$25, INDEX('sk 1-6, 7-10 - Ženy'!$AQ$1:$AQ$37,$J51,1) )=1,VLOOKUP(INDEX('sk 1-6, 7-10 - Ženy'!$AQ$1:$AQ$37,$J51,1),seznam!$A$2:$C$25,2,FALSE),"------"),"   (",IF(COUNTIF(seznam!$A$2:$A$25, INDEX('sk 1-6, 7-10 - Ženy'!$AQ$1:$AQ$37,$J51,1) )=1,VLOOKUP( INDEX('sk 1-6, 7-10 - Ženy'!$AQ$1:$QP$37,$J51,1),seznam!$A$2:$C$25,3,FALSE),"------"),")"),"")</f>
        <v/>
      </c>
      <c r="L52" s="200"/>
      <c r="M52" s="201"/>
    </row>
    <row r="53" spans="1:13" ht="14.25" customHeight="1" x14ac:dyDescent="0.2">
      <c r="A53" s="67" t="s">
        <v>20</v>
      </c>
      <c r="B53" s="68" t="s">
        <v>21</v>
      </c>
      <c r="C53" s="68" t="s">
        <v>22</v>
      </c>
      <c r="D53" s="68" t="s">
        <v>23</v>
      </c>
      <c r="E53" s="68" t="s">
        <v>24</v>
      </c>
      <c r="F53" s="69" t="s">
        <v>25</v>
      </c>
      <c r="H53" s="67" t="s">
        <v>20</v>
      </c>
      <c r="I53" s="68" t="s">
        <v>21</v>
      </c>
      <c r="J53" s="68" t="s">
        <v>22</v>
      </c>
      <c r="K53" s="68" t="s">
        <v>23</v>
      </c>
      <c r="L53" s="68" t="s">
        <v>24</v>
      </c>
      <c r="M53" s="69" t="s">
        <v>25</v>
      </c>
    </row>
    <row r="54" spans="1:13" ht="36" customHeight="1" thickBot="1" x14ac:dyDescent="0.25">
      <c r="A54" s="101"/>
      <c r="B54" s="102"/>
      <c r="C54" s="102"/>
      <c r="D54" s="102"/>
      <c r="E54" s="102"/>
      <c r="F54" s="66"/>
      <c r="H54" s="101"/>
      <c r="I54" s="102"/>
      <c r="J54" s="102"/>
      <c r="K54" s="102"/>
      <c r="L54" s="102"/>
      <c r="M54" s="66"/>
    </row>
    <row r="55" spans="1:13" ht="36" customHeight="1" thickBot="1" x14ac:dyDescent="0.25">
      <c r="A55" s="197" t="s">
        <v>30</v>
      </c>
      <c r="B55" s="186"/>
      <c r="C55" s="198"/>
      <c r="D55" s="185" t="s">
        <v>31</v>
      </c>
      <c r="E55" s="186"/>
      <c r="F55" s="187"/>
      <c r="H55" s="197" t="s">
        <v>30</v>
      </c>
      <c r="I55" s="186"/>
      <c r="J55" s="198"/>
      <c r="K55" s="185" t="s">
        <v>31</v>
      </c>
      <c r="L55" s="186"/>
      <c r="M55" s="187"/>
    </row>
    <row r="56" spans="1:13" ht="18" customHeight="1" thickBot="1" x14ac:dyDescent="0.25"/>
    <row r="57" spans="1:13" ht="36" customHeight="1" x14ac:dyDescent="0.2">
      <c r="A57" s="194" t="str">
        <f>'sk 1-6, 7-10 - Ženy'!$C$1</f>
        <v>Žebříčkový turnaj - U19 Ž - II.stupeň</v>
      </c>
      <c r="B57" s="195"/>
      <c r="C57" s="195"/>
      <c r="D57" s="195"/>
      <c r="E57" s="195"/>
      <c r="F57" s="196"/>
      <c r="H57" s="194" t="str">
        <f>'sk 1-6, 7-10 - Ženy'!$C$1</f>
        <v>Žebříčkový turnaj - U19 Ž - II.stupeň</v>
      </c>
      <c r="I57" s="195"/>
      <c r="J57" s="195"/>
      <c r="K57" s="195"/>
      <c r="L57" s="195"/>
      <c r="M57" s="196"/>
    </row>
    <row r="58" spans="1:13" ht="36" customHeight="1" thickBot="1" x14ac:dyDescent="0.25">
      <c r="A58" s="89" t="str">
        <f>CONCATENATE("Sk: ",MID(INDEX('sk 1-6, 7-10 - Ženy'!$C$1:'sk 1-6, 7-10 - Ženy'!$C$17,MOD( TRUNC((COLUMN()-1)/7),2 )*15+2,1),LEN("skupina ")+1,10))</f>
        <v>Sk: 1-6</v>
      </c>
      <c r="B58" s="93" t="str">
        <f>CONCATENATE("kolo: ",   TRUNC((ROW()-1)/21)+1)</f>
        <v>kolo: 3</v>
      </c>
      <c r="C58" s="92">
        <f>TRUNC((ROW()-1)/21)*7 + TRUNC(MOD(ROW()-1,21)/7)  + 3 + MOD(TRUNC((COLUMN()-1)/7),2 )*3</f>
        <v>19</v>
      </c>
      <c r="D58" s="94">
        <f>'sk 1-6, 7-10 - Ženy'!$AE$1</f>
        <v>45059</v>
      </c>
      <c r="E58" s="63"/>
      <c r="F58" s="90" t="str">
        <f>CONCATENATE("stůl č. ",zápis!I48)</f>
        <v xml:space="preserve">stůl č. </v>
      </c>
      <c r="H58" s="89" t="str">
        <f>CONCATENATE("Sk: ",MID(INDEX('sk 1-6, 7-10 - Ženy'!$C$1:'sk 1-6, 7-10 - Ženy'!$C$17,MOD( TRUNC((COLUMN()-1)/7),2 )*15+2,1),LEN("skupina ")+1,10))</f>
        <v>Sk: 7-10</v>
      </c>
      <c r="I58" s="93" t="str">
        <f>CONCATENATE("kolo: ",   TRUNC((ROW()-1)/21)+1)</f>
        <v>kolo: 3</v>
      </c>
      <c r="J58" s="92">
        <f>TRUNC((ROW()-1)/21)*7 + TRUNC(MOD(ROW()-1,21)/7)  + 3 + MOD(TRUNC((COLUMN()-1)/7),2 )*3</f>
        <v>22</v>
      </c>
      <c r="K58" s="94">
        <f>'sk 1-6, 7-10 - Ženy'!$AE$1</f>
        <v>45059</v>
      </c>
      <c r="L58" s="63"/>
      <c r="M58" s="90" t="str">
        <f>CONCATENATE("stůl č. ",zápis!I51)</f>
        <v xml:space="preserve">stůl č. </v>
      </c>
    </row>
    <row r="59" spans="1:13" ht="36" customHeight="1" thickBot="1" x14ac:dyDescent="0.25">
      <c r="A59" s="199" t="str">
        <f>IF(AND(ISNUMBER(INDEX('sk 1-6, 7-10 - Ženy'!$AP$1:$AP$37,$C58,1)), ISNUMBER(INDEX('sk 1-6, 7-10 - Ženy'!$AQ$1:$AQ$37,$C58,1)),NOT(ISNUMBER(INDEX('sk 1-6, 7-10 - Ženy'!$AR$1:$AR$37,$C58,1)))   ),CONCATENATE(IF(COUNTIF(seznam!$A$2:$A$25, INDEX('sk 1-6, 7-10 - Ženy'!$AP$1:$AP$37,$C58,1) )=1,VLOOKUP(INDEX('sk 1-6, 7-10 - Ženy'!$AP$1:$AP$37,$C58,1),seznam!$A$2:$C$25,2,FALSE),"------"),"   (",IF(COUNTIF(seznam!$A$2:$A$25, INDEX('sk 1-6, 7-10 - Ženy'!$AP$1:$AP$37,$C58,1) )=1,VLOOKUP( INDEX('sk 1-6, 7-10 - Ženy'!$AP$1:$AP$37,$C58,1),seznam!$A$2:$C$25,3,FALSE),"------"),")"),"")</f>
        <v/>
      </c>
      <c r="B59" s="200"/>
      <c r="C59" s="200"/>
      <c r="D59" s="199" t="str">
        <f>IF(AND(ISNUMBER(INDEX('sk 1-6, 7-10 - Ženy'!$AP$1:$AP$37,$C58,1)), ISNUMBER(INDEX('sk 1-6, 7-10 - Ženy'!$AQ$1:$AQ$37,$C58,1)),NOT(ISNUMBER(INDEX('sk 1-6, 7-10 - Ženy'!$AR$1:$AR$37,$C58,1)))  ), CONCATENATE(IF(COUNTIF(seznam!$A$2:$A$25, INDEX('sk 1-6, 7-10 - Ženy'!$AQ$1:$AQ$37,$C58,1) )=1,VLOOKUP(INDEX('sk 1-6, 7-10 - Ženy'!$AQ$1:$AQ$37,$C58,1),seznam!$A$2:$C$25,2,FALSE),"------"),"   (",IF(COUNTIF(seznam!$A$2:$A$25, INDEX('sk 1-6, 7-10 - Ženy'!$AQ$1:$AQ$37,$C58,1) )=1,VLOOKUP( INDEX('sk 1-6, 7-10 - Ženy'!$AQ$1:$QP$37,$C58,1),seznam!$A$2:$C$25,3,FALSE),"------"),")"),"")</f>
        <v/>
      </c>
      <c r="E59" s="200"/>
      <c r="F59" s="201"/>
      <c r="H59" s="199" t="str">
        <f>IF(AND(ISNUMBER(INDEX('sk 1-6, 7-10 - Ženy'!$AP$1:$AP$37,$J58,1)), ISNUMBER(INDEX('sk 1-6, 7-10 - Ženy'!$AQ$1:$AQ$37,$J58,1)),NOT(ISNUMBER(INDEX('sk 1-6, 7-10 - Ženy'!$AR$1:$AR$37,$J58,1)))  ), CONCATENATE(IF(COUNTIF(seznam!$A$2:$A$25, INDEX('sk 1-6, 7-10 - Ženy'!$AP$1:$AP$37,$J58,1) )=1,VLOOKUP(INDEX('sk 1-6, 7-10 - Ženy'!$AP$1:$AP$37,$J58,1),seznam!$A$2:$C$25,2,FALSE),"------"),"   (",IF(COUNTIF(seznam!$A$2:$A$25, INDEX('sk 1-6, 7-10 - Ženy'!$AP$1:$AP$37,$J58,1) )=1,VLOOKUP( INDEX('sk 1-6, 7-10 - Ženy'!$AP$1:$PP$37,$J58,1),seznam!$A$2:$C$25,3,FALSE),"------"),")"),"")</f>
        <v/>
      </c>
      <c r="I59" s="200"/>
      <c r="J59" s="200"/>
      <c r="K59" s="199" t="str">
        <f>IF(AND(ISNUMBER(INDEX('sk 1-6, 7-10 - Ženy'!$AP$1:$AP$37,$J58,1)), ISNUMBER(INDEX('sk 1-6, 7-10 - Ženy'!$AQ$1:$AQ$37,$J58,1)),NOT(ISNUMBER(INDEX('sk 1-6, 7-10 - Ženy'!$AR$1:$AR$37,$J58,1)))  ), CONCATENATE(IF(COUNTIF(seznam!$A$2:$A$25, INDEX('sk 1-6, 7-10 - Ženy'!$AQ$1:$AQ$37,$J58,1) )=1,VLOOKUP(INDEX('sk 1-6, 7-10 - Ženy'!$AQ$1:$AQ$37,$J58,1),seznam!$A$2:$C$25,2,FALSE),"------"),"   (",IF(COUNTIF(seznam!$A$2:$A$25, INDEX('sk 1-6, 7-10 - Ženy'!$AQ$1:$AQ$37,$J58,1) )=1,VLOOKUP( INDEX('sk 1-6, 7-10 - Ženy'!$AQ$1:$QP$37,$J58,1),seznam!$A$2:$C$25,3,FALSE),"------"),")"),"")</f>
        <v/>
      </c>
      <c r="L59" s="200"/>
      <c r="M59" s="201"/>
    </row>
    <row r="60" spans="1:13" ht="14.25" customHeight="1" x14ac:dyDescent="0.2">
      <c r="A60" s="67" t="s">
        <v>20</v>
      </c>
      <c r="B60" s="68" t="s">
        <v>21</v>
      </c>
      <c r="C60" s="68" t="s">
        <v>22</v>
      </c>
      <c r="D60" s="68" t="s">
        <v>23</v>
      </c>
      <c r="E60" s="68" t="s">
        <v>24</v>
      </c>
      <c r="F60" s="69" t="s">
        <v>25</v>
      </c>
      <c r="H60" s="67" t="s">
        <v>20</v>
      </c>
      <c r="I60" s="68" t="s">
        <v>21</v>
      </c>
      <c r="J60" s="68" t="s">
        <v>22</v>
      </c>
      <c r="K60" s="68" t="s">
        <v>23</v>
      </c>
      <c r="L60" s="68" t="s">
        <v>24</v>
      </c>
      <c r="M60" s="69" t="s">
        <v>25</v>
      </c>
    </row>
    <row r="61" spans="1:13" ht="36" customHeight="1" thickBot="1" x14ac:dyDescent="0.25">
      <c r="A61" s="101"/>
      <c r="B61" s="102"/>
      <c r="C61" s="102"/>
      <c r="D61" s="102"/>
      <c r="E61" s="102"/>
      <c r="F61" s="66"/>
      <c r="H61" s="101"/>
      <c r="I61" s="102"/>
      <c r="J61" s="102"/>
      <c r="K61" s="102"/>
      <c r="L61" s="102"/>
      <c r="M61" s="66"/>
    </row>
    <row r="62" spans="1:13" ht="36" customHeight="1" thickBot="1" x14ac:dyDescent="0.25">
      <c r="A62" s="197" t="s">
        <v>30</v>
      </c>
      <c r="B62" s="186"/>
      <c r="C62" s="198"/>
      <c r="D62" s="185" t="s">
        <v>31</v>
      </c>
      <c r="E62" s="186"/>
      <c r="F62" s="187"/>
      <c r="H62" s="197" t="s">
        <v>30</v>
      </c>
      <c r="I62" s="186"/>
      <c r="J62" s="198"/>
      <c r="K62" s="185" t="s">
        <v>31</v>
      </c>
      <c r="L62" s="186"/>
      <c r="M62" s="187"/>
    </row>
    <row r="63" spans="1:13" ht="8.25" customHeight="1" thickBot="1" x14ac:dyDescent="0.25"/>
    <row r="64" spans="1:13" ht="36" customHeight="1" x14ac:dyDescent="0.2">
      <c r="A64" s="194" t="str">
        <f>'sk 1-6, 7-10 - Ženy'!$C$1</f>
        <v>Žebříčkový turnaj - U19 Ž - II.stupeň</v>
      </c>
      <c r="B64" s="195"/>
      <c r="C64" s="195"/>
      <c r="D64" s="195"/>
      <c r="E64" s="195"/>
      <c r="F64" s="196"/>
      <c r="H64" s="194" t="str">
        <f>'sk 1-6, 7-10 - Ženy'!$C$1</f>
        <v>Žebříčkový turnaj - U19 Ž - II.stupeň</v>
      </c>
      <c r="I64" s="195"/>
      <c r="J64" s="195"/>
      <c r="K64" s="195"/>
      <c r="L64" s="195"/>
      <c r="M64" s="196"/>
    </row>
    <row r="65" spans="1:13" ht="36" customHeight="1" thickBot="1" x14ac:dyDescent="0.25">
      <c r="A65" s="89" t="str">
        <f>CONCATENATE("Sk: ",MID(INDEX('sk 1-6, 7-10 - Ženy'!$C$1:'sk 1-6, 7-10 - Ženy'!$C$17,MOD( TRUNC((COLUMN()-1)/7),2 )*15+2,1),LEN("skupina ")+1,10))</f>
        <v>Sk: 1-6</v>
      </c>
      <c r="B65" s="93" t="str">
        <f>CONCATENATE("kolo: ",   TRUNC((ROW()-1)/21)+1)</f>
        <v>kolo: 4</v>
      </c>
      <c r="C65" s="92">
        <f>TRUNC((ROW()-1)/21)*7 + TRUNC(MOD(ROW()-1,21)/7)  + 3 + MOD(TRUNC((COLUMN()-1)/7),2 )*3</f>
        <v>24</v>
      </c>
      <c r="D65" s="94">
        <f>'sk 1-6, 7-10 - Ženy'!$AE$1</f>
        <v>45059</v>
      </c>
      <c r="E65" s="94"/>
      <c r="F65" s="90" t="str">
        <f>CONCATENATE("stůl č. ",zápis!I67)</f>
        <v xml:space="preserve">stůl č. </v>
      </c>
      <c r="H65" s="89" t="str">
        <f>CONCATENATE("Sk: ",MID(INDEX('sk 1-6, 7-10 - Ženy'!$C$1:'sk 1-6, 7-10 - Ženy'!$C$17,MOD( TRUNC((COLUMN()-1)/7),2 )*15+2,1),LEN("skupina ")+1,10))</f>
        <v>Sk: 7-10</v>
      </c>
      <c r="I65" s="93" t="str">
        <f>CONCATENATE("kolo: ",   TRUNC((ROW()-1)/21)+1)</f>
        <v>kolo: 4</v>
      </c>
      <c r="J65" s="92">
        <f>TRUNC((ROW()-1)/21)*7 + TRUNC(MOD(ROW()-1,21)/7)  + 3 + MOD(TRUNC((COLUMN()-1)/7),2 )*3</f>
        <v>27</v>
      </c>
      <c r="K65" s="94">
        <f>'sk 1-6, 7-10 - Ženy'!$AE$1</f>
        <v>45059</v>
      </c>
      <c r="L65" s="63"/>
      <c r="M65" s="90" t="str">
        <f>CONCATENATE("stůl č. ",zápis!I70)</f>
        <v xml:space="preserve">stůl č. </v>
      </c>
    </row>
    <row r="66" spans="1:13" ht="36" customHeight="1" thickBot="1" x14ac:dyDescent="0.25">
      <c r="A66" s="199" t="str">
        <f>IF(AND(ISNUMBER(INDEX('sk 1-6, 7-10 - Ženy'!$AP$1:$AP$37,$C65,1)), ISNUMBER(INDEX('sk 1-6, 7-10 - Ženy'!$AQ$1:$AQ$37,$C65,1)),NOT(ISNUMBER(INDEX('sk 1-6, 7-10 - Ženy'!$AR$1:$AR$37,$C65,1)))   ),CONCATENATE(IF(COUNTIF(seznam!$A$2:$A$25, INDEX('sk 1-6, 7-10 - Ženy'!$AP$1:$AP$37,$C65,1) )=1,VLOOKUP(INDEX('sk 1-6, 7-10 - Ženy'!$AP$1:$AP$37,$C65,1),seznam!$A$2:$C$25,2,FALSE),"------"),"   (",IF(COUNTIF(seznam!$A$2:$A$25, INDEX('sk 1-6, 7-10 - Ženy'!$AP$1:$AP$37,$C65,1) )=1,VLOOKUP( INDEX('sk 1-6, 7-10 - Ženy'!$AP$1:$AP$37,$C65,1),seznam!$A$2:$C$25,3,FALSE),"------"),")"),"")</f>
        <v/>
      </c>
      <c r="B66" s="200"/>
      <c r="C66" s="200"/>
      <c r="D66" s="199" t="str">
        <f>IF(AND(ISNUMBER(INDEX('sk 1-6, 7-10 - Ženy'!$AP$1:$AP$37,$C65,1)), ISNUMBER(INDEX('sk 1-6, 7-10 - Ženy'!$AQ$1:$AQ$37,$C65,1)),NOT(ISNUMBER(INDEX('sk 1-6, 7-10 - Ženy'!$AR$1:$AR$37,$C65,1)))  ), CONCATENATE(IF(COUNTIF(seznam!$A$2:$A$25, INDEX('sk 1-6, 7-10 - Ženy'!$AQ$1:$AQ$37,$C65,1) )=1,VLOOKUP(INDEX('sk 1-6, 7-10 - Ženy'!$AQ$1:$AQ$37,$C65,1),seznam!$A$2:$C$25,2,FALSE),"------"),"   (",IF(COUNTIF(seznam!$A$2:$A$25, INDEX('sk 1-6, 7-10 - Ženy'!$AQ$1:$AQ$37,$C65,1) )=1,VLOOKUP( INDEX('sk 1-6, 7-10 - Ženy'!$AQ$1:$QP$37,$C65,1),seznam!$A$2:$C$25,3,FALSE),"------"),")"),"")</f>
        <v/>
      </c>
      <c r="E66" s="200"/>
      <c r="F66" s="201"/>
      <c r="H66" s="199" t="str">
        <f>IF(AND(ISNUMBER(INDEX('sk 1-6, 7-10 - Ženy'!$AP$1:$AP$37,$J65,1)), ISNUMBER(INDEX('sk 1-6, 7-10 - Ženy'!$AQ$1:$AQ$37,$J65,1)),NOT(ISNUMBER(INDEX('sk 1-6, 7-10 - Ženy'!$AR$1:$AR$37,$J65,1)))  ), CONCATENATE(IF(COUNTIF(seznam!$A$2:$A$25, INDEX('sk 1-6, 7-10 - Ženy'!$AP$1:$AP$37,$J65,1) )=1,VLOOKUP(INDEX('sk 1-6, 7-10 - Ženy'!$AP$1:$AP$37,$J65,1),seznam!$A$2:$C$25,2,FALSE),"------"),"   (",IF(COUNTIF(seznam!$A$2:$A$25, INDEX('sk 1-6, 7-10 - Ženy'!$AP$1:$AP$37,$J65,1) )=1,VLOOKUP( INDEX('sk 1-6, 7-10 - Ženy'!$AP$1:$PP$37,$J65,1),seznam!$A$2:$C$25,3,FALSE),"------"),")"),"")</f>
        <v/>
      </c>
      <c r="I66" s="200"/>
      <c r="J66" s="200"/>
      <c r="K66" s="199" t="str">
        <f>IF(AND(ISNUMBER(INDEX('sk 1-6, 7-10 - Ženy'!$AP$1:$AP$37,$J65,1)), ISNUMBER(INDEX('sk 1-6, 7-10 - Ženy'!$AQ$1:$AQ$37,$J65,1)),NOT(ISNUMBER(INDEX('sk 1-6, 7-10 - Ženy'!$AR$1:$AR$37,$J65,1)))  ), CONCATENATE(IF(COUNTIF(seznam!$A$2:$A$25, INDEX('sk 1-6, 7-10 - Ženy'!$AQ$1:$AQ$37,$J65,1) )=1,VLOOKUP(INDEX('sk 1-6, 7-10 - Ženy'!$AQ$1:$AQ$37,$J65,1),seznam!$A$2:$C$25,2,FALSE),"------"),"   (",IF(COUNTIF(seznam!$A$2:$A$25, INDEX('sk 1-6, 7-10 - Ženy'!$AQ$1:$AQ$37,$J65,1) )=1,VLOOKUP( INDEX('sk 1-6, 7-10 - Ženy'!$AQ$1:$QP$37,$J65,1),seznam!$A$2:$C$25,3,FALSE),"------"),")"),"")</f>
        <v/>
      </c>
      <c r="L66" s="200"/>
      <c r="M66" s="201"/>
    </row>
    <row r="67" spans="1:13" ht="14.25" customHeight="1" x14ac:dyDescent="0.2">
      <c r="A67" s="67" t="s">
        <v>20</v>
      </c>
      <c r="B67" s="68" t="s">
        <v>21</v>
      </c>
      <c r="C67" s="68" t="s">
        <v>22</v>
      </c>
      <c r="D67" s="68" t="s">
        <v>23</v>
      </c>
      <c r="E67" s="68" t="s">
        <v>24</v>
      </c>
      <c r="F67" s="69" t="s">
        <v>25</v>
      </c>
      <c r="H67" s="67" t="s">
        <v>20</v>
      </c>
      <c r="I67" s="68" t="s">
        <v>21</v>
      </c>
      <c r="J67" s="68" t="s">
        <v>22</v>
      </c>
      <c r="K67" s="68" t="s">
        <v>23</v>
      </c>
      <c r="L67" s="68" t="s">
        <v>24</v>
      </c>
      <c r="M67" s="69" t="s">
        <v>25</v>
      </c>
    </row>
    <row r="68" spans="1:13" ht="36" customHeight="1" thickBot="1" x14ac:dyDescent="0.25">
      <c r="A68" s="101"/>
      <c r="B68" s="102"/>
      <c r="C68" s="102"/>
      <c r="D68" s="102"/>
      <c r="E68" s="102"/>
      <c r="F68" s="66"/>
      <c r="H68" s="101"/>
      <c r="I68" s="102"/>
      <c r="J68" s="102"/>
      <c r="K68" s="102"/>
      <c r="L68" s="102"/>
      <c r="M68" s="66"/>
    </row>
    <row r="69" spans="1:13" ht="36" customHeight="1" thickBot="1" x14ac:dyDescent="0.25">
      <c r="A69" s="197" t="s">
        <v>30</v>
      </c>
      <c r="B69" s="186"/>
      <c r="C69" s="198"/>
      <c r="D69" s="185" t="s">
        <v>31</v>
      </c>
      <c r="E69" s="186"/>
      <c r="F69" s="187"/>
      <c r="H69" s="197" t="s">
        <v>30</v>
      </c>
      <c r="I69" s="186"/>
      <c r="J69" s="198"/>
      <c r="K69" s="185" t="s">
        <v>31</v>
      </c>
      <c r="L69" s="186"/>
      <c r="M69" s="187"/>
    </row>
    <row r="70" spans="1:13" ht="18" customHeight="1" thickBot="1" x14ac:dyDescent="0.25"/>
    <row r="71" spans="1:13" ht="36" customHeight="1" x14ac:dyDescent="0.2">
      <c r="A71" s="194" t="str">
        <f>'sk 1-6, 7-10 - Ženy'!$C$1</f>
        <v>Žebříčkový turnaj - U19 Ž - II.stupeň</v>
      </c>
      <c r="B71" s="195"/>
      <c r="C71" s="195"/>
      <c r="D71" s="195"/>
      <c r="E71" s="195"/>
      <c r="F71" s="196"/>
      <c r="H71" s="194" t="str">
        <f>'sk 1-6, 7-10 - Ženy'!$C$1</f>
        <v>Žebříčkový turnaj - U19 Ž - II.stupeň</v>
      </c>
      <c r="I71" s="195"/>
      <c r="J71" s="195"/>
      <c r="K71" s="195"/>
      <c r="L71" s="195"/>
      <c r="M71" s="196"/>
    </row>
    <row r="72" spans="1:13" ht="36" customHeight="1" thickBot="1" x14ac:dyDescent="0.25">
      <c r="A72" s="89" t="str">
        <f>CONCATENATE("Sk: ",MID(INDEX('sk 1-6, 7-10 - Ženy'!$C$1:'sk 1-6, 7-10 - Ženy'!$C$17,MOD( TRUNC((COLUMN()-1)/7),2 )*15+2,1),LEN("skupina ")+1,10))</f>
        <v>Sk: 1-6</v>
      </c>
      <c r="B72" s="93" t="str">
        <f>CONCATENATE("kolo: ",   TRUNC((ROW()-1)/21)+1)</f>
        <v>kolo: 4</v>
      </c>
      <c r="C72" s="92">
        <f>TRUNC((ROW()-1)/21)*7 + TRUNC(MOD(ROW()-1,21)/7)  + 3 + MOD(TRUNC((COLUMN()-1)/7),2 )*3</f>
        <v>25</v>
      </c>
      <c r="D72" s="94">
        <f>'sk 1-6, 7-10 - Ženy'!$AE$1</f>
        <v>45059</v>
      </c>
      <c r="E72" s="63"/>
      <c r="F72" s="90" t="str">
        <f>CONCATENATE("stůl č. ",zápis!I68)</f>
        <v xml:space="preserve">stůl č. </v>
      </c>
      <c r="H72" s="89" t="str">
        <f>CONCATENATE("Sk: ",MID(INDEX('sk 1-6, 7-10 - Ženy'!$C$1:'sk 1-6, 7-10 - Ženy'!$C$17,MOD( TRUNC((COLUMN()-1)/7),2 )*15+2,1),LEN("skupina ")+1,10))</f>
        <v>Sk: 7-10</v>
      </c>
      <c r="I72" s="93" t="str">
        <f>CONCATENATE("kolo: ",   TRUNC((ROW()-1)/21)+1)</f>
        <v>kolo: 4</v>
      </c>
      <c r="J72" s="92">
        <f>TRUNC((ROW()-1)/21)*7 + TRUNC(MOD(ROW()-1,21)/7)  + 3 + MOD(TRUNC((COLUMN()-1)/7),2 )*3</f>
        <v>28</v>
      </c>
      <c r="K72" s="94">
        <f>'sk 1-6, 7-10 - Ženy'!$AE$1</f>
        <v>45059</v>
      </c>
      <c r="L72" s="63"/>
      <c r="M72" s="90" t="str">
        <f>CONCATENATE("stůl č. ",zápis!I71)</f>
        <v xml:space="preserve">stůl č. </v>
      </c>
    </row>
    <row r="73" spans="1:13" ht="36" customHeight="1" thickBot="1" x14ac:dyDescent="0.25">
      <c r="A73" s="199" t="str">
        <f>IF(AND(ISNUMBER(INDEX('sk 1-6, 7-10 - Ženy'!$AP$1:$AP$37,$C72,1)), ISNUMBER(INDEX('sk 1-6, 7-10 - Ženy'!$AQ$1:$AQ$37,$C72,1)),NOT(ISNUMBER(INDEX('sk 1-6, 7-10 - Ženy'!$AR$1:$AR$37,$C72,1)))   ),CONCATENATE(IF(COUNTIF(seznam!$A$2:$A$25, INDEX('sk 1-6, 7-10 - Ženy'!$AP$1:$AP$37,$C72,1) )=1,VLOOKUP(INDEX('sk 1-6, 7-10 - Ženy'!$AP$1:$AP$37,$C72,1),seznam!$A$2:$C$25,2,FALSE),"------"),"   (",IF(COUNTIF(seznam!$A$2:$A$25, INDEX('sk 1-6, 7-10 - Ženy'!$AP$1:$AP$37,$C72,1) )=1,VLOOKUP( INDEX('sk 1-6, 7-10 - Ženy'!$AP$1:$AP$37,$C72,1),seznam!$A$2:$C$25,3,FALSE),"------"),")"),"")</f>
        <v>Novohradská Karolína   (KST Blansko)</v>
      </c>
      <c r="B73" s="200"/>
      <c r="C73" s="200"/>
      <c r="D73" s="199" t="str">
        <f>IF(AND(ISNUMBER(INDEX('sk 1-6, 7-10 - Ženy'!$AP$1:$AP$37,$C72,1)), ISNUMBER(INDEX('sk 1-6, 7-10 - Ženy'!$AQ$1:$AQ$37,$C72,1)),NOT(ISNUMBER(INDEX('sk 1-6, 7-10 - Ženy'!$AR$1:$AR$37,$C72,1)))  ), CONCATENATE(IF(COUNTIF(seznam!$A$2:$A$25, INDEX('sk 1-6, 7-10 - Ženy'!$AQ$1:$AQ$37,$C72,1) )=1,VLOOKUP(INDEX('sk 1-6, 7-10 - Ženy'!$AQ$1:$AQ$37,$C72,1),seznam!$A$2:$C$25,2,FALSE),"------"),"   (",IF(COUNTIF(seznam!$A$2:$A$25, INDEX('sk 1-6, 7-10 - Ženy'!$AQ$1:$AQ$37,$C72,1) )=1,VLOOKUP( INDEX('sk 1-6, 7-10 - Ženy'!$AQ$1:$QP$37,$C72,1),seznam!$A$2:$C$25,3,FALSE),"------"),")"),"")</f>
        <v>Sobotíková Monika   (MS Brno)</v>
      </c>
      <c r="E73" s="200"/>
      <c r="F73" s="201"/>
      <c r="H73" s="199" t="str">
        <f>IF(AND(ISNUMBER(INDEX('sk 1-6, 7-10 - Ženy'!$AP$1:$AP$37,$J72,1)), ISNUMBER(INDEX('sk 1-6, 7-10 - Ženy'!$AQ$1:$AQ$37,$J72,1)),NOT(ISNUMBER(INDEX('sk 1-6, 7-10 - Ženy'!$AR$1:$AR$37,$J72,1)))  ), CONCATENATE(IF(COUNTIF(seznam!$A$2:$A$25, INDEX('sk 1-6, 7-10 - Ženy'!$AP$1:$AP$37,$J72,1) )=1,VLOOKUP(INDEX('sk 1-6, 7-10 - Ženy'!$AP$1:$AP$37,$J72,1),seznam!$A$2:$C$25,2,FALSE),"------"),"   (",IF(COUNTIF(seznam!$A$2:$A$25, INDEX('sk 1-6, 7-10 - Ženy'!$AP$1:$AP$37,$J72,1) )=1,VLOOKUP( INDEX('sk 1-6, 7-10 - Ženy'!$AP$1:$PP$37,$J72,1),seznam!$A$2:$C$25,3,FALSE),"------"),")"),"")</f>
        <v>Habáňová Michaela   (KST Blansko)</v>
      </c>
      <c r="I73" s="200"/>
      <c r="J73" s="200"/>
      <c r="K73" s="199" t="str">
        <f>IF(AND(ISNUMBER(INDEX('sk 1-6, 7-10 - Ženy'!$AP$1:$AP$37,$J72,1)), ISNUMBER(INDEX('sk 1-6, 7-10 - Ženy'!$AQ$1:$AQ$37,$J72,1)),NOT(ISNUMBER(INDEX('sk 1-6, 7-10 - Ženy'!$AR$1:$AR$37,$J72,1)))  ), CONCATENATE(IF(COUNTIF(seznam!$A$2:$A$25, INDEX('sk 1-6, 7-10 - Ženy'!$AQ$1:$AQ$37,$J72,1) )=1,VLOOKUP(INDEX('sk 1-6, 7-10 - Ženy'!$AQ$1:$AQ$37,$J72,1),seznam!$A$2:$C$25,2,FALSE),"------"),"   (",IF(COUNTIF(seznam!$A$2:$A$25, INDEX('sk 1-6, 7-10 - Ženy'!$AQ$1:$AQ$37,$J72,1) )=1,VLOOKUP( INDEX('sk 1-6, 7-10 - Ženy'!$AQ$1:$QP$37,$J72,1),seznam!$A$2:$C$25,3,FALSE),"------"),")"),"")</f>
        <v>Plíšková Kateřina   (MS Brno)</v>
      </c>
      <c r="L73" s="200"/>
      <c r="M73" s="201"/>
    </row>
    <row r="74" spans="1:13" ht="14.25" customHeight="1" x14ac:dyDescent="0.2">
      <c r="A74" s="67" t="s">
        <v>20</v>
      </c>
      <c r="B74" s="68" t="s">
        <v>21</v>
      </c>
      <c r="C74" s="68" t="s">
        <v>22</v>
      </c>
      <c r="D74" s="68" t="s">
        <v>23</v>
      </c>
      <c r="E74" s="68" t="s">
        <v>24</v>
      </c>
      <c r="F74" s="69" t="s">
        <v>25</v>
      </c>
      <c r="H74" s="67" t="s">
        <v>20</v>
      </c>
      <c r="I74" s="68" t="s">
        <v>21</v>
      </c>
      <c r="J74" s="68" t="s">
        <v>22</v>
      </c>
      <c r="K74" s="68" t="s">
        <v>23</v>
      </c>
      <c r="L74" s="68" t="s">
        <v>24</v>
      </c>
      <c r="M74" s="69" t="s">
        <v>25</v>
      </c>
    </row>
    <row r="75" spans="1:13" ht="36" customHeight="1" thickBot="1" x14ac:dyDescent="0.25">
      <c r="A75" s="101"/>
      <c r="B75" s="102"/>
      <c r="C75" s="102"/>
      <c r="D75" s="102"/>
      <c r="E75" s="102"/>
      <c r="F75" s="66"/>
      <c r="H75" s="101"/>
      <c r="I75" s="102"/>
      <c r="J75" s="102"/>
      <c r="K75" s="102"/>
      <c r="L75" s="102"/>
      <c r="M75" s="66"/>
    </row>
    <row r="76" spans="1:13" ht="36" customHeight="1" thickBot="1" x14ac:dyDescent="0.25">
      <c r="A76" s="197" t="s">
        <v>30</v>
      </c>
      <c r="B76" s="186"/>
      <c r="C76" s="198"/>
      <c r="D76" s="185" t="s">
        <v>31</v>
      </c>
      <c r="E76" s="186"/>
      <c r="F76" s="187"/>
      <c r="H76" s="197" t="s">
        <v>30</v>
      </c>
      <c r="I76" s="186"/>
      <c r="J76" s="198"/>
      <c r="K76" s="185" t="s">
        <v>31</v>
      </c>
      <c r="L76" s="186"/>
      <c r="M76" s="187"/>
    </row>
    <row r="77" spans="1:13" ht="18" customHeight="1" thickBot="1" x14ac:dyDescent="0.25"/>
    <row r="78" spans="1:13" ht="36" customHeight="1" x14ac:dyDescent="0.2">
      <c r="A78" s="194" t="str">
        <f>'sk 1-6, 7-10 - Ženy'!$C$1</f>
        <v>Žebříčkový turnaj - U19 Ž - II.stupeň</v>
      </c>
      <c r="B78" s="195"/>
      <c r="C78" s="195"/>
      <c r="D78" s="195"/>
      <c r="E78" s="195"/>
      <c r="F78" s="196"/>
      <c r="H78" s="194" t="str">
        <f>'sk 1-6, 7-10 - Ženy'!$C$1</f>
        <v>Žebříčkový turnaj - U19 Ž - II.stupeň</v>
      </c>
      <c r="I78" s="195"/>
      <c r="J78" s="195"/>
      <c r="K78" s="195"/>
      <c r="L78" s="195"/>
      <c r="M78" s="196"/>
    </row>
    <row r="79" spans="1:13" ht="36" customHeight="1" thickBot="1" x14ac:dyDescent="0.25">
      <c r="A79" s="89" t="str">
        <f>CONCATENATE("Sk: ",MID(INDEX('sk 1-6, 7-10 - Ženy'!$C$1:'sk 1-6, 7-10 - Ženy'!$C$17,MOD( TRUNC((COLUMN()-1)/7),2 )*15+2,1),LEN("skupina ")+1,10))</f>
        <v>Sk: 1-6</v>
      </c>
      <c r="B79" s="93" t="str">
        <f>CONCATENATE("kolo: ",   TRUNC((ROW()-1)/21)+1)</f>
        <v>kolo: 4</v>
      </c>
      <c r="C79" s="92">
        <f>TRUNC((ROW()-1)/21)*7 + TRUNC(MOD(ROW()-1,21)/7)  + 3 + MOD(TRUNC((COLUMN()-1)/7),2 )*3</f>
        <v>26</v>
      </c>
      <c r="D79" s="94">
        <f>'sk 1-6, 7-10 - Ženy'!$AE$1</f>
        <v>45059</v>
      </c>
      <c r="E79" s="63"/>
      <c r="F79" s="90" t="str">
        <f>CONCATENATE("stůl č. ",zápis!I69)</f>
        <v xml:space="preserve">stůl č. </v>
      </c>
      <c r="H79" s="89" t="str">
        <f>CONCATENATE("Sk: ",MID(INDEX('sk 1-6, 7-10 - Ženy'!$C$1:'sk 1-6, 7-10 - Ženy'!$C$17,MOD( TRUNC((COLUMN()-1)/7),2 )*15+2,1),LEN("skupina ")+1,10))</f>
        <v>Sk: 7-10</v>
      </c>
      <c r="I79" s="93" t="str">
        <f>CONCATENATE("kolo: ",   TRUNC((ROW()-1)/21)+1)</f>
        <v>kolo: 4</v>
      </c>
      <c r="J79" s="92">
        <f>TRUNC((ROW()-1)/21)*7 + TRUNC(MOD(ROW()-1,21)/7)  + 3 + MOD(TRUNC((COLUMN()-1)/7),2 )*3</f>
        <v>29</v>
      </c>
      <c r="K79" s="94">
        <f>'sk 1-6, 7-10 - Ženy'!$AE$1</f>
        <v>45059</v>
      </c>
      <c r="L79" s="63"/>
      <c r="M79" s="90" t="str">
        <f>CONCATENATE("stůl č. ",zápis!I72)</f>
        <v xml:space="preserve">stůl č. </v>
      </c>
    </row>
    <row r="80" spans="1:13" ht="36" customHeight="1" thickBot="1" x14ac:dyDescent="0.25">
      <c r="A80" s="199" t="str">
        <f>IF(AND(ISNUMBER(INDEX('sk 1-6, 7-10 - Ženy'!$AP$1:$AP$37,$C79,1)), ISNUMBER(INDEX('sk 1-6, 7-10 - Ženy'!$AQ$1:$AQ$37,$C79,1)),NOT(ISNUMBER(INDEX('sk 1-6, 7-10 - Ženy'!$AR$1:$AR$37,$C79,1)))   ),CONCATENATE(IF(COUNTIF(seznam!$A$2:$A$25, INDEX('sk 1-6, 7-10 - Ženy'!$AP$1:$AP$37,$C79,1) )=1,VLOOKUP(INDEX('sk 1-6, 7-10 - Ženy'!$AP$1:$AP$37,$C79,1),seznam!$A$2:$C$25,2,FALSE),"------"),"   (",IF(COUNTIF(seznam!$A$2:$A$25, INDEX('sk 1-6, 7-10 - Ženy'!$AP$1:$AP$37,$C79,1) )=1,VLOOKUP( INDEX('sk 1-6, 7-10 - Ženy'!$AP$1:$AP$37,$C79,1),seznam!$A$2:$C$25,3,FALSE),"------"),")"),"")</f>
        <v/>
      </c>
      <c r="B80" s="200"/>
      <c r="C80" s="200"/>
      <c r="D80" s="199" t="str">
        <f>IF(AND(ISNUMBER(INDEX('sk 1-6, 7-10 - Ženy'!$AP$1:$AP$37,$C79,1)), ISNUMBER(INDEX('sk 1-6, 7-10 - Ženy'!$AQ$1:$AQ$37,$C79,1)),NOT(ISNUMBER(INDEX('sk 1-6, 7-10 - Ženy'!$AR$1:$AR$37,$C79,1)))  ), CONCATENATE(IF(COUNTIF(seznam!$A$2:$A$25, INDEX('sk 1-6, 7-10 - Ženy'!$AQ$1:$AQ$37,$C79,1) )=1,VLOOKUP(INDEX('sk 1-6, 7-10 - Ženy'!$AQ$1:$AQ$37,$C79,1),seznam!$A$2:$C$25,2,FALSE),"------"),"   (",IF(COUNTIF(seznam!$A$2:$A$25, INDEX('sk 1-6, 7-10 - Ženy'!$AQ$1:$AQ$37,$C79,1) )=1,VLOOKUP( INDEX('sk 1-6, 7-10 - Ženy'!$AQ$1:$QP$37,$C79,1),seznam!$A$2:$C$25,3,FALSE),"------"),")"),"")</f>
        <v/>
      </c>
      <c r="E80" s="200"/>
      <c r="F80" s="201"/>
      <c r="H80" s="199" t="str">
        <f>IF(AND(ISNUMBER(INDEX('sk 1-6, 7-10 - Ženy'!$AP$1:$AP$37,$J79,1)), ISNUMBER(INDEX('sk 1-6, 7-10 - Ženy'!$AQ$1:$AQ$37,$J79,1)),NOT(ISNUMBER(INDEX('sk 1-6, 7-10 - Ženy'!$AR$1:$AR$37,$J79,1)))  ), CONCATENATE(IF(COUNTIF(seznam!$A$2:$A$25, INDEX('sk 1-6, 7-10 - Ženy'!$AP$1:$AP$37,$J79,1) )=1,VLOOKUP(INDEX('sk 1-6, 7-10 - Ženy'!$AP$1:$AP$37,$J79,1),seznam!$A$2:$C$25,2,FALSE),"------"),"   (",IF(COUNTIF(seznam!$A$2:$A$25, INDEX('sk 1-6, 7-10 - Ženy'!$AP$1:$AP$37,$J79,1) )=1,VLOOKUP( INDEX('sk 1-6, 7-10 - Ženy'!$AP$1:$PP$37,$J79,1),seznam!$A$2:$C$25,3,FALSE),"------"),")"),"")</f>
        <v/>
      </c>
      <c r="I80" s="200"/>
      <c r="J80" s="200"/>
      <c r="K80" s="199" t="str">
        <f>IF(AND(ISNUMBER(INDEX('sk 1-6, 7-10 - Ženy'!$AP$1:$AP$37,$J79,1)), ISNUMBER(INDEX('sk 1-6, 7-10 - Ženy'!$AQ$1:$AQ$37,$J79,1)),NOT(ISNUMBER(INDEX('sk 1-6, 7-10 - Ženy'!$AR$1:$AR$37,$J79,1)))  ), CONCATENATE(IF(COUNTIF(seznam!$A$2:$A$25, INDEX('sk 1-6, 7-10 - Ženy'!$AQ$1:$AQ$37,$J79,1) )=1,VLOOKUP(INDEX('sk 1-6, 7-10 - Ženy'!$AQ$1:$AQ$37,$J79,1),seznam!$A$2:$C$25,2,FALSE),"------"),"   (",IF(COUNTIF(seznam!$A$2:$A$25, INDEX('sk 1-6, 7-10 - Ženy'!$AQ$1:$AQ$37,$J79,1) )=1,VLOOKUP( INDEX('sk 1-6, 7-10 - Ženy'!$AQ$1:$QP$37,$J79,1),seznam!$A$2:$C$25,3,FALSE),"------"),")"),"")</f>
        <v/>
      </c>
      <c r="L80" s="200"/>
      <c r="M80" s="201"/>
    </row>
    <row r="81" spans="1:13" ht="14.25" customHeight="1" x14ac:dyDescent="0.2">
      <c r="A81" s="67" t="s">
        <v>20</v>
      </c>
      <c r="B81" s="68" t="s">
        <v>21</v>
      </c>
      <c r="C81" s="68" t="s">
        <v>22</v>
      </c>
      <c r="D81" s="68" t="s">
        <v>23</v>
      </c>
      <c r="E81" s="68" t="s">
        <v>24</v>
      </c>
      <c r="F81" s="69" t="s">
        <v>25</v>
      </c>
      <c r="H81" s="67" t="s">
        <v>20</v>
      </c>
      <c r="I81" s="68" t="s">
        <v>21</v>
      </c>
      <c r="J81" s="68" t="s">
        <v>22</v>
      </c>
      <c r="K81" s="68" t="s">
        <v>23</v>
      </c>
      <c r="L81" s="68" t="s">
        <v>24</v>
      </c>
      <c r="M81" s="69" t="s">
        <v>25</v>
      </c>
    </row>
    <row r="82" spans="1:13" ht="36" customHeight="1" thickBot="1" x14ac:dyDescent="0.25">
      <c r="A82" s="101"/>
      <c r="B82" s="102"/>
      <c r="C82" s="102"/>
      <c r="D82" s="102"/>
      <c r="E82" s="102"/>
      <c r="F82" s="66"/>
      <c r="H82" s="101"/>
      <c r="I82" s="102"/>
      <c r="J82" s="102"/>
      <c r="K82" s="102"/>
      <c r="L82" s="102"/>
      <c r="M82" s="66"/>
    </row>
    <row r="83" spans="1:13" ht="36" customHeight="1" thickBot="1" x14ac:dyDescent="0.25">
      <c r="A83" s="197" t="s">
        <v>30</v>
      </c>
      <c r="B83" s="186"/>
      <c r="C83" s="198"/>
      <c r="D83" s="185" t="s">
        <v>31</v>
      </c>
      <c r="E83" s="186"/>
      <c r="F83" s="187"/>
      <c r="H83" s="197" t="s">
        <v>30</v>
      </c>
      <c r="I83" s="186"/>
      <c r="J83" s="198"/>
      <c r="K83" s="185" t="s">
        <v>31</v>
      </c>
      <c r="L83" s="186"/>
      <c r="M83" s="187"/>
    </row>
    <row r="84" spans="1:13" ht="8.25" customHeight="1" thickBot="1" x14ac:dyDescent="0.25"/>
    <row r="85" spans="1:13" ht="36" customHeight="1" x14ac:dyDescent="0.2">
      <c r="A85" s="194" t="str">
        <f>'sk 1-6, 7-10 - Ženy'!$C$1</f>
        <v>Žebříčkový turnaj - U19 Ž - II.stupeň</v>
      </c>
      <c r="B85" s="195"/>
      <c r="C85" s="195"/>
      <c r="D85" s="195"/>
      <c r="E85" s="195"/>
      <c r="F85" s="196"/>
      <c r="H85" s="194" t="str">
        <f>'sk 1-6, 7-10 - Ženy'!$C$1</f>
        <v>Žebříčkový turnaj - U19 Ž - II.stupeň</v>
      </c>
      <c r="I85" s="195"/>
      <c r="J85" s="195"/>
      <c r="K85" s="195"/>
      <c r="L85" s="195"/>
      <c r="M85" s="196"/>
    </row>
    <row r="86" spans="1:13" ht="36" customHeight="1" thickBot="1" x14ac:dyDescent="0.25">
      <c r="A86" s="89" t="str">
        <f>CONCATENATE("Sk: ",MID(INDEX('sk 1-6, 7-10 - Ženy'!$C$1:'sk 1-6, 7-10 - Ženy'!$C$17,MOD( TRUNC((COLUMN()-1)/7),2 )*15+2,1),LEN("skupina ")+1,10))</f>
        <v>Sk: 1-6</v>
      </c>
      <c r="B86" s="93" t="str">
        <f>CONCATENATE("kolo: ",   TRUNC((ROW()-1)/21)+1)</f>
        <v>kolo: 5</v>
      </c>
      <c r="C86" s="92">
        <f>TRUNC((ROW()-1)/21)*7 + TRUNC(MOD(ROW()-1,21)/7)  + 3 + MOD(TRUNC((COLUMN()-1)/7),2 )*3</f>
        <v>31</v>
      </c>
      <c r="D86" s="94">
        <f>'sk 1-6, 7-10 - Ženy'!$AE$1</f>
        <v>45059</v>
      </c>
      <c r="E86" s="94"/>
      <c r="F86" s="90" t="str">
        <f>CONCATENATE("stůl č. ",zápis!I87)</f>
        <v xml:space="preserve">stůl č. </v>
      </c>
      <c r="H86" s="89" t="str">
        <f>CONCATENATE("Sk: ",MID(INDEX('sk 1-6, 7-10 - Ženy'!$C$1:'sk 1-6, 7-10 - Ženy'!$C$17,MOD( TRUNC((COLUMN()-1)/7),2 )*15+2,1),LEN("skupina ")+1,10))</f>
        <v>Sk: 7-10</v>
      </c>
      <c r="I86" s="93" t="str">
        <f>CONCATENATE("kolo: ",   TRUNC((ROW()-1)/21)+1)</f>
        <v>kolo: 5</v>
      </c>
      <c r="J86" s="92">
        <f>TRUNC((ROW()-1)/21)*7 + TRUNC(MOD(ROW()-1,21)/7)  + 3 + MOD(TRUNC((COLUMN()-1)/7),2 )*3</f>
        <v>34</v>
      </c>
      <c r="K86" s="94">
        <f>'sk 1-6, 7-10 - Ženy'!$AE$1</f>
        <v>45059</v>
      </c>
      <c r="L86" s="63"/>
      <c r="M86" s="90" t="str">
        <f>CONCATENATE("stůl č. ",zápis!I90)</f>
        <v xml:space="preserve">stůl č. </v>
      </c>
    </row>
    <row r="87" spans="1:13" ht="36" customHeight="1" thickBot="1" x14ac:dyDescent="0.25">
      <c r="A87" s="199" t="str">
        <f>IF(AND(ISNUMBER(INDEX('sk 1-6, 7-10 - Ženy'!$AP$1:$AP$37,$C86,1)), ISNUMBER(INDEX('sk 1-6, 7-10 - Ženy'!$AQ$1:$AQ$37,$C86,1)),NOT(ISNUMBER(INDEX('sk 1-6, 7-10 - Ženy'!$AR$1:$AR$37,$C86,1)))   ),CONCATENATE(IF(COUNTIF(seznam!$A$2:$A$25, INDEX('sk 1-6, 7-10 - Ženy'!$AP$1:$AP$37,$C86,1) )=1,VLOOKUP(INDEX('sk 1-6, 7-10 - Ženy'!$AP$1:$AP$37,$C86,1),seznam!$A$2:$C$25,2,FALSE),"------"),"   (",IF(COUNTIF(seznam!$A$2:$A$25, INDEX('sk 1-6, 7-10 - Ženy'!$AP$1:$AP$37,$C86,1) )=1,VLOOKUP( INDEX('sk 1-6, 7-10 - Ženy'!$AP$1:$AP$37,$C86,1),seznam!$A$2:$C$25,3,FALSE),"------"),")"),"")</f>
        <v>Kotásková Kristýna   (TJ Mikulčice)</v>
      </c>
      <c r="B87" s="200"/>
      <c r="C87" s="200"/>
      <c r="D87" s="199" t="str">
        <f>IF(AND(ISNUMBER(INDEX('sk 1-6, 7-10 - Ženy'!$AP$1:$AP$37,$C86,1)), ISNUMBER(INDEX('sk 1-6, 7-10 - Ženy'!$AQ$1:$AQ$37,$C86,1)),NOT(ISNUMBER(INDEX('sk 1-6, 7-10 - Ženy'!$AR$1:$AR$37,$C86,1)))  ), CONCATENATE(IF(COUNTIF(seznam!$A$2:$A$25, INDEX('sk 1-6, 7-10 - Ženy'!$AQ$1:$AQ$37,$C86,1) )=1,VLOOKUP(INDEX('sk 1-6, 7-10 - Ženy'!$AQ$1:$AQ$37,$C86,1),seznam!$A$2:$C$25,2,FALSE),"------"),"   (",IF(COUNTIF(seznam!$A$2:$A$25, INDEX('sk 1-6, 7-10 - Ženy'!$AQ$1:$AQ$37,$C86,1) )=1,VLOOKUP( INDEX('sk 1-6, 7-10 - Ženy'!$AQ$1:$QP$37,$C86,1),seznam!$A$2:$C$25,3,FALSE),"------"),")"),"")</f>
        <v>Pilitowská Lea   (KST Blansko)</v>
      </c>
      <c r="E87" s="200"/>
      <c r="F87" s="201"/>
      <c r="H87" s="199" t="str">
        <f>IF(AND(ISNUMBER(INDEX('sk 1-6, 7-10 - Ženy'!$AP$1:$AP$37,$J86,1)), ISNUMBER(INDEX('sk 1-6, 7-10 - Ženy'!$AQ$1:$AQ$37,$J86,1)),NOT(ISNUMBER(INDEX('sk 1-6, 7-10 - Ženy'!$AR$1:$AR$37,$J86,1)))  ), CONCATENATE(IF(COUNTIF(seznam!$A$2:$A$25, INDEX('sk 1-6, 7-10 - Ženy'!$AP$1:$AP$37,$J86,1) )=1,VLOOKUP(INDEX('sk 1-6, 7-10 - Ženy'!$AP$1:$AP$37,$J86,1),seznam!$A$2:$C$25,2,FALSE),"------"),"   (",IF(COUNTIF(seznam!$A$2:$A$25, INDEX('sk 1-6, 7-10 - Ženy'!$AP$1:$AP$37,$J86,1) )=1,VLOOKUP( INDEX('sk 1-6, 7-10 - Ženy'!$AP$1:$PP$37,$J86,1),seznam!$A$2:$C$25,3,FALSE),"------"),")"),"")</f>
        <v>Krchňáková Viktorie   (KST Blansko)</v>
      </c>
      <c r="I87" s="200"/>
      <c r="J87" s="200"/>
      <c r="K87" s="199" t="str">
        <f>IF(AND(ISNUMBER(INDEX('sk 1-6, 7-10 - Ženy'!$AP$1:$AP$37,$J86,1)), ISNUMBER(INDEX('sk 1-6, 7-10 - Ženy'!$AQ$1:$AQ$37,$J86,1)),NOT(ISNUMBER(INDEX('sk 1-6, 7-10 - Ženy'!$AR$1:$AR$37,$J86,1)))  ), CONCATENATE(IF(COUNTIF(seznam!$A$2:$A$25, INDEX('sk 1-6, 7-10 - Ženy'!$AQ$1:$AQ$37,$J86,1) )=1,VLOOKUP(INDEX('sk 1-6, 7-10 - Ženy'!$AQ$1:$AQ$37,$J86,1),seznam!$A$2:$C$25,2,FALSE),"------"),"   (",IF(COUNTIF(seznam!$A$2:$A$25, INDEX('sk 1-6, 7-10 - Ženy'!$AQ$1:$AQ$37,$J86,1) )=1,VLOOKUP( INDEX('sk 1-6, 7-10 - Ženy'!$AQ$1:$QP$37,$J86,1),seznam!$A$2:$C$25,3,FALSE),"------"),")"),"")</f>
        <v>Fousková Jarmila   (KST Blansko)</v>
      </c>
      <c r="L87" s="200"/>
      <c r="M87" s="201"/>
    </row>
    <row r="88" spans="1:13" ht="14.25" customHeight="1" x14ac:dyDescent="0.2">
      <c r="A88" s="67" t="s">
        <v>20</v>
      </c>
      <c r="B88" s="68" t="s">
        <v>21</v>
      </c>
      <c r="C88" s="68" t="s">
        <v>22</v>
      </c>
      <c r="D88" s="68" t="s">
        <v>23</v>
      </c>
      <c r="E88" s="68" t="s">
        <v>24</v>
      </c>
      <c r="F88" s="69" t="s">
        <v>25</v>
      </c>
      <c r="H88" s="67" t="s">
        <v>20</v>
      </c>
      <c r="I88" s="68" t="s">
        <v>21</v>
      </c>
      <c r="J88" s="68" t="s">
        <v>22</v>
      </c>
      <c r="K88" s="68" t="s">
        <v>23</v>
      </c>
      <c r="L88" s="68" t="s">
        <v>24</v>
      </c>
      <c r="M88" s="69" t="s">
        <v>25</v>
      </c>
    </row>
    <row r="89" spans="1:13" ht="36" customHeight="1" thickBot="1" x14ac:dyDescent="0.25">
      <c r="A89" s="101"/>
      <c r="B89" s="102"/>
      <c r="C89" s="102"/>
      <c r="D89" s="102"/>
      <c r="E89" s="102"/>
      <c r="F89" s="66"/>
      <c r="H89" s="101"/>
      <c r="I89" s="102"/>
      <c r="J89" s="102"/>
      <c r="K89" s="102"/>
      <c r="L89" s="102"/>
      <c r="M89" s="66"/>
    </row>
    <row r="90" spans="1:13" ht="36" customHeight="1" thickBot="1" x14ac:dyDescent="0.25">
      <c r="A90" s="197" t="s">
        <v>30</v>
      </c>
      <c r="B90" s="186"/>
      <c r="C90" s="198"/>
      <c r="D90" s="185" t="s">
        <v>31</v>
      </c>
      <c r="E90" s="186"/>
      <c r="F90" s="187"/>
      <c r="H90" s="197" t="s">
        <v>30</v>
      </c>
      <c r="I90" s="186"/>
      <c r="J90" s="198"/>
      <c r="K90" s="185" t="s">
        <v>31</v>
      </c>
      <c r="L90" s="186"/>
      <c r="M90" s="187"/>
    </row>
    <row r="91" spans="1:13" ht="18" customHeight="1" thickBot="1" x14ac:dyDescent="0.25"/>
    <row r="92" spans="1:13" ht="36" customHeight="1" x14ac:dyDescent="0.2">
      <c r="A92" s="194" t="str">
        <f>'sk 1-6, 7-10 - Ženy'!$C$1</f>
        <v>Žebříčkový turnaj - U19 Ž - II.stupeň</v>
      </c>
      <c r="B92" s="195"/>
      <c r="C92" s="195"/>
      <c r="D92" s="195"/>
      <c r="E92" s="195"/>
      <c r="F92" s="196"/>
      <c r="H92" s="194" t="str">
        <f>'sk 1-6, 7-10 - Ženy'!$C$1</f>
        <v>Žebříčkový turnaj - U19 Ž - II.stupeň</v>
      </c>
      <c r="I92" s="195"/>
      <c r="J92" s="195"/>
      <c r="K92" s="195"/>
      <c r="L92" s="195"/>
      <c r="M92" s="196"/>
    </row>
    <row r="93" spans="1:13" ht="36" customHeight="1" thickBot="1" x14ac:dyDescent="0.25">
      <c r="A93" s="89" t="str">
        <f>CONCATENATE("Sk: ",MID(INDEX('sk 1-6, 7-10 - Ženy'!$C$1:'sk 1-6, 7-10 - Ženy'!$C$17,MOD( TRUNC((COLUMN()-1)/7),2 )*15+2,1),LEN("skupina ")+1,10))</f>
        <v>Sk: 1-6</v>
      </c>
      <c r="B93" s="93" t="str">
        <f>CONCATENATE("kolo: ",   TRUNC((ROW()-1)/21)+1)</f>
        <v>kolo: 5</v>
      </c>
      <c r="C93" s="92">
        <f>TRUNC((ROW()-1)/21)*7 + TRUNC(MOD(ROW()-1,21)/7)  + 3 + MOD(TRUNC((COLUMN()-1)/7),2 )*3</f>
        <v>32</v>
      </c>
      <c r="D93" s="94">
        <f>'sk 1-6, 7-10 - Ženy'!$AE$1</f>
        <v>45059</v>
      </c>
      <c r="E93" s="63"/>
      <c r="F93" s="90" t="str">
        <f>CONCATENATE("stůl č. ",zápis!I88)</f>
        <v xml:space="preserve">stůl č. </v>
      </c>
      <c r="H93" s="89" t="str">
        <f>CONCATENATE("Sk: ",MID(INDEX('sk 1-6, 7-10 - Ženy'!$C$1:'sk 1-6, 7-10 - Ženy'!$C$17,MOD( TRUNC((COLUMN()-1)/7),2 )*15+2,1),LEN("skupina ")+1,10))</f>
        <v>Sk: 7-10</v>
      </c>
      <c r="I93" s="93" t="str">
        <f>CONCATENATE("kolo: ",   TRUNC((ROW()-1)/21)+1)</f>
        <v>kolo: 5</v>
      </c>
      <c r="J93" s="92">
        <f>TRUNC((ROW()-1)/21)*7 + TRUNC(MOD(ROW()-1,21)/7)  + 3 + MOD(TRUNC((COLUMN()-1)/7),2 )*3</f>
        <v>35</v>
      </c>
      <c r="K93" s="94">
        <f>'sk 1-6, 7-10 - Ženy'!$AE$1</f>
        <v>45059</v>
      </c>
      <c r="L93" s="63"/>
      <c r="M93" s="90" t="str">
        <f>CONCATENATE("stůl č. ",zápis!I91)</f>
        <v xml:space="preserve">stůl č. </v>
      </c>
    </row>
    <row r="94" spans="1:13" ht="36" customHeight="1" thickBot="1" x14ac:dyDescent="0.25">
      <c r="A94" s="199" t="str">
        <f>IF(AND(ISNUMBER(INDEX('sk 1-6, 7-10 - Ženy'!$AP$1:$AP$37,$C93,1)), ISNUMBER(INDEX('sk 1-6, 7-10 - Ženy'!$AQ$1:$AQ$37,$C93,1)),NOT(ISNUMBER(INDEX('sk 1-6, 7-10 - Ženy'!$AR$1:$AR$37,$C93,1)))   ),CONCATENATE(IF(COUNTIF(seznam!$A$2:$A$25, INDEX('sk 1-6, 7-10 - Ženy'!$AP$1:$AP$37,$C93,1) )=1,VLOOKUP(INDEX('sk 1-6, 7-10 - Ženy'!$AP$1:$AP$37,$C93,1),seznam!$A$2:$C$25,2,FALSE),"------"),"   (",IF(COUNTIF(seznam!$A$2:$A$25, INDEX('sk 1-6, 7-10 - Ženy'!$AP$1:$AP$37,$C93,1) )=1,VLOOKUP( INDEX('sk 1-6, 7-10 - Ženy'!$AP$1:$AP$37,$C93,1),seznam!$A$2:$C$25,3,FALSE),"------"),")"),"")</f>
        <v>Sobotíková Monika   (MS Brno)</v>
      </c>
      <c r="B94" s="200"/>
      <c r="C94" s="200"/>
      <c r="D94" s="199" t="str">
        <f>IF(AND(ISNUMBER(INDEX('sk 1-6, 7-10 - Ženy'!$AP$1:$AP$37,$C93,1)), ISNUMBER(INDEX('sk 1-6, 7-10 - Ženy'!$AQ$1:$AQ$37,$C93,1)),NOT(ISNUMBER(INDEX('sk 1-6, 7-10 - Ženy'!$AR$1:$AR$37,$C93,1)))  ), CONCATENATE(IF(COUNTIF(seznam!$A$2:$A$25, INDEX('sk 1-6, 7-10 - Ženy'!$AQ$1:$AQ$37,$C93,1) )=1,VLOOKUP(INDEX('sk 1-6, 7-10 - Ženy'!$AQ$1:$AQ$37,$C93,1),seznam!$A$2:$C$25,2,FALSE),"------"),"   (",IF(COUNTIF(seznam!$A$2:$A$25, INDEX('sk 1-6, 7-10 - Ženy'!$AQ$1:$AQ$37,$C93,1) )=1,VLOOKUP( INDEX('sk 1-6, 7-10 - Ženy'!$AQ$1:$QP$37,$C93,1),seznam!$A$2:$C$25,3,FALSE),"------"),")"),"")</f>
        <v>Hutáková Pavla   (Klobouky u Brna)</v>
      </c>
      <c r="E94" s="200"/>
      <c r="F94" s="201"/>
      <c r="H94" s="199" t="str">
        <f>IF(AND(ISNUMBER(INDEX('sk 1-6, 7-10 - Ženy'!$AP$1:$AP$37,$J93,1)), ISNUMBER(INDEX('sk 1-6, 7-10 - Ženy'!$AQ$1:$AQ$37,$J93,1)),NOT(ISNUMBER(INDEX('sk 1-6, 7-10 - Ženy'!$AR$1:$AR$37,$J93,1)))  ), CONCATENATE(IF(COUNTIF(seznam!$A$2:$A$25, INDEX('sk 1-6, 7-10 - Ženy'!$AP$1:$AP$37,$J93,1) )=1,VLOOKUP(INDEX('sk 1-6, 7-10 - Ženy'!$AP$1:$AP$37,$J93,1),seznam!$A$2:$C$25,2,FALSE),"------"),"   (",IF(COUNTIF(seznam!$A$2:$A$25, INDEX('sk 1-6, 7-10 - Ženy'!$AP$1:$AP$37,$J93,1) )=1,VLOOKUP( INDEX('sk 1-6, 7-10 - Ženy'!$AP$1:$PP$37,$J93,1),seznam!$A$2:$C$25,3,FALSE),"------"),")"),"")</f>
        <v>Plíšková Kateřina   (MS Brno)</v>
      </c>
      <c r="I94" s="200"/>
      <c r="J94" s="200"/>
      <c r="K94" s="199" t="str">
        <f>IF(AND(ISNUMBER(INDEX('sk 1-6, 7-10 - Ženy'!$AP$1:$AP$37,$J93,1)), ISNUMBER(INDEX('sk 1-6, 7-10 - Ženy'!$AQ$1:$AQ$37,$J93,1)),NOT(ISNUMBER(INDEX('sk 1-6, 7-10 - Ženy'!$AR$1:$AR$37,$J93,1)))  ), CONCATENATE(IF(COUNTIF(seznam!$A$2:$A$25, INDEX('sk 1-6, 7-10 - Ženy'!$AQ$1:$AQ$37,$J93,1) )=1,VLOOKUP(INDEX('sk 1-6, 7-10 - Ženy'!$AQ$1:$AQ$37,$J93,1),seznam!$A$2:$C$25,2,FALSE),"------"),"   (",IF(COUNTIF(seznam!$A$2:$A$25, INDEX('sk 1-6, 7-10 - Ženy'!$AQ$1:$AQ$37,$J93,1) )=1,VLOOKUP( INDEX('sk 1-6, 7-10 - Ženy'!$AQ$1:$QP$37,$J93,1),seznam!$A$2:$C$25,3,FALSE),"------"),")"),"")</f>
        <v>Plíšková Kristýna   (MS Brno)</v>
      </c>
      <c r="L94" s="200"/>
      <c r="M94" s="201"/>
    </row>
    <row r="95" spans="1:13" ht="14.25" customHeight="1" x14ac:dyDescent="0.2">
      <c r="A95" s="67" t="s">
        <v>20</v>
      </c>
      <c r="B95" s="68" t="s">
        <v>21</v>
      </c>
      <c r="C95" s="68" t="s">
        <v>22</v>
      </c>
      <c r="D95" s="68" t="s">
        <v>23</v>
      </c>
      <c r="E95" s="68" t="s">
        <v>24</v>
      </c>
      <c r="F95" s="69" t="s">
        <v>25</v>
      </c>
      <c r="H95" s="67" t="s">
        <v>20</v>
      </c>
      <c r="I95" s="68" t="s">
        <v>21</v>
      </c>
      <c r="J95" s="68" t="s">
        <v>22</v>
      </c>
      <c r="K95" s="68" t="s">
        <v>23</v>
      </c>
      <c r="L95" s="68" t="s">
        <v>24</v>
      </c>
      <c r="M95" s="69" t="s">
        <v>25</v>
      </c>
    </row>
    <row r="96" spans="1:13" ht="36" customHeight="1" thickBot="1" x14ac:dyDescent="0.25">
      <c r="A96" s="101"/>
      <c r="B96" s="102"/>
      <c r="C96" s="102"/>
      <c r="D96" s="102"/>
      <c r="E96" s="102"/>
      <c r="F96" s="66"/>
      <c r="H96" s="101"/>
      <c r="I96" s="102"/>
      <c r="J96" s="102"/>
      <c r="K96" s="102"/>
      <c r="L96" s="102"/>
      <c r="M96" s="66"/>
    </row>
    <row r="97" spans="1:13" ht="36" customHeight="1" thickBot="1" x14ac:dyDescent="0.25">
      <c r="A97" s="197" t="s">
        <v>30</v>
      </c>
      <c r="B97" s="186"/>
      <c r="C97" s="198"/>
      <c r="D97" s="185" t="s">
        <v>31</v>
      </c>
      <c r="E97" s="186"/>
      <c r="F97" s="187"/>
      <c r="H97" s="197" t="s">
        <v>30</v>
      </c>
      <c r="I97" s="186"/>
      <c r="J97" s="198"/>
      <c r="K97" s="185" t="s">
        <v>31</v>
      </c>
      <c r="L97" s="186"/>
      <c r="M97" s="187"/>
    </row>
    <row r="98" spans="1:13" ht="18" customHeight="1" thickBot="1" x14ac:dyDescent="0.25"/>
    <row r="99" spans="1:13" ht="36" customHeight="1" x14ac:dyDescent="0.2">
      <c r="A99" s="194" t="str">
        <f>'sk 1-6, 7-10 - Ženy'!$C$1</f>
        <v>Žebříčkový turnaj - U19 Ž - II.stupeň</v>
      </c>
      <c r="B99" s="195"/>
      <c r="C99" s="195"/>
      <c r="D99" s="195"/>
      <c r="E99" s="195"/>
      <c r="F99" s="196"/>
      <c r="H99" s="194" t="str">
        <f>'sk 1-6, 7-10 - Ženy'!$C$1</f>
        <v>Žebříčkový turnaj - U19 Ž - II.stupeň</v>
      </c>
      <c r="I99" s="195"/>
      <c r="J99" s="195"/>
      <c r="K99" s="195"/>
      <c r="L99" s="195"/>
      <c r="M99" s="196"/>
    </row>
    <row r="100" spans="1:13" ht="36" customHeight="1" thickBot="1" x14ac:dyDescent="0.25">
      <c r="A100" s="89" t="str">
        <f>CONCATENATE("Sk: ",MID(INDEX('sk 1-6, 7-10 - Ženy'!$C$1:'sk 1-6, 7-10 - Ženy'!$C$17,MOD( TRUNC((COLUMN()-1)/7),2 )*15+2,1),LEN("skupina ")+1,10))</f>
        <v>Sk: 1-6</v>
      </c>
      <c r="B100" s="93" t="str">
        <f>CONCATENATE("kolo: ",   TRUNC((ROW()-1)/21)+1)</f>
        <v>kolo: 5</v>
      </c>
      <c r="C100" s="92">
        <f>TRUNC((ROW()-1)/21)*7 + TRUNC(MOD(ROW()-1,21)/7)  + 3 + MOD(TRUNC((COLUMN()-1)/7),2 )*3</f>
        <v>33</v>
      </c>
      <c r="D100" s="94">
        <f>'sk 1-6, 7-10 - Ženy'!$AE$1</f>
        <v>45059</v>
      </c>
      <c r="E100" s="63"/>
      <c r="F100" s="90" t="str">
        <f>CONCATENATE("stůl č. ",zápis!I89)</f>
        <v xml:space="preserve">stůl č. </v>
      </c>
      <c r="H100" s="89" t="str">
        <f>CONCATENATE("Sk: ",MID(INDEX('sk 1-6, 7-10 - Ženy'!$C$1:'sk 1-6, 7-10 - Ženy'!$C$17,MOD( TRUNC((COLUMN()-1)/7),2 )*15+2,1),LEN("skupina ")+1,10))</f>
        <v>Sk: 7-10</v>
      </c>
      <c r="I100" s="93" t="str">
        <f>CONCATENATE("kolo: ",   TRUNC((ROW()-1)/21)+1)</f>
        <v>kolo: 5</v>
      </c>
      <c r="J100" s="92">
        <f>TRUNC((ROW()-1)/21)*7 + TRUNC(MOD(ROW()-1,21)/7)  + 3 + MOD(TRUNC((COLUMN()-1)/7),2 )*3</f>
        <v>36</v>
      </c>
      <c r="K100" s="94">
        <f>'sk 1-6, 7-10 - Ženy'!$AE$1</f>
        <v>45059</v>
      </c>
      <c r="L100" s="63"/>
      <c r="M100" s="90" t="str">
        <f>CONCATENATE("stůl č. ",zápis!I92)</f>
        <v xml:space="preserve">stůl č. </v>
      </c>
    </row>
    <row r="101" spans="1:13" ht="36" customHeight="1" thickBot="1" x14ac:dyDescent="0.25">
      <c r="A101" s="199" t="str">
        <f>IF(AND(ISNUMBER(INDEX('sk 1-6, 7-10 - Ženy'!$AP$1:$AP$37,$C100,1)), ISNUMBER(INDEX('sk 1-6, 7-10 - Ženy'!$AQ$1:$AQ$37,$C100,1)),NOT(ISNUMBER(INDEX('sk 1-6, 7-10 - Ženy'!$AR$1:$AR$37,$C100,1)))   ),CONCATENATE(IF(COUNTIF(seznam!$A$2:$A$25, INDEX('sk 1-6, 7-10 - Ženy'!$AP$1:$AP$37,$C100,1) )=1,VLOOKUP(INDEX('sk 1-6, 7-10 - Ženy'!$AP$1:$AP$37,$C100,1),seznam!$A$2:$C$25,2,FALSE),"------"),"   (",IF(COUNTIF(seznam!$A$2:$A$25, INDEX('sk 1-6, 7-10 - Ženy'!$AP$1:$AP$37,$C100,1) )=1,VLOOKUP( INDEX('sk 1-6, 7-10 - Ženy'!$AP$1:$AP$37,$C100,1),seznam!$A$2:$C$25,3,FALSE),"------"),")"),"")</f>
        <v>Mazalová Kristýna   (KST Blansko)</v>
      </c>
      <c r="B101" s="200"/>
      <c r="C101" s="200"/>
      <c r="D101" s="199" t="str">
        <f>IF(AND(ISNUMBER(INDEX('sk 1-6, 7-10 - Ženy'!$AP$1:$AP$37,$C100,1)), ISNUMBER(INDEX('sk 1-6, 7-10 - Ženy'!$AQ$1:$AQ$37,$C100,1)),NOT(ISNUMBER(INDEX('sk 1-6, 7-10 - Ženy'!$AR$1:$AR$37,$C100,1)))  ), CONCATENATE(IF(COUNTIF(seznam!$A$2:$A$25, INDEX('sk 1-6, 7-10 - Ženy'!$AQ$1:$AQ$37,$C100,1) )=1,VLOOKUP(INDEX('sk 1-6, 7-10 - Ženy'!$AQ$1:$AQ$37,$C100,1),seznam!$A$2:$C$25,2,FALSE),"------"),"   (",IF(COUNTIF(seznam!$A$2:$A$25, INDEX('sk 1-6, 7-10 - Ženy'!$AQ$1:$AQ$37,$C100,1) )=1,VLOOKUP( INDEX('sk 1-6, 7-10 - Ženy'!$AQ$1:$QP$37,$C100,1),seznam!$A$2:$C$25,3,FALSE),"------"),")"),"")</f>
        <v>Novohradská Karolína   (KST Blansko)</v>
      </c>
      <c r="E101" s="200"/>
      <c r="F101" s="201"/>
      <c r="H101" s="199" t="str">
        <f>IF(AND(ISNUMBER(INDEX('sk 1-6, 7-10 - Ženy'!$AP$1:$AP$37,$J100,1)), ISNUMBER(INDEX('sk 1-6, 7-10 - Ženy'!$AQ$1:$AQ$37,$J100,1)),NOT(ISNUMBER(INDEX('sk 1-6, 7-10 - Ženy'!$AR$1:$AR$37,$J100,1)))  ), CONCATENATE(IF(COUNTIF(seznam!$A$2:$A$25, INDEX('sk 1-6, 7-10 - Ženy'!$AP$1:$AP$37,$J100,1) )=1,VLOOKUP(INDEX('sk 1-6, 7-10 - Ženy'!$AP$1:$AP$37,$J100,1),seznam!$A$2:$C$25,2,FALSE),"------"),"   (",IF(COUNTIF(seznam!$A$2:$A$25, INDEX('sk 1-6, 7-10 - Ženy'!$AP$1:$AP$37,$J100,1) )=1,VLOOKUP( INDEX('sk 1-6, 7-10 - Ženy'!$AP$1:$PP$37,$J100,1),seznam!$A$2:$C$25,3,FALSE),"------"),")"),"")</f>
        <v>Klepáčová Daniela   (MSK Břeclav)</v>
      </c>
      <c r="I101" s="200"/>
      <c r="J101" s="200"/>
      <c r="K101" s="199" t="str">
        <f>IF(AND(ISNUMBER(INDEX('sk 1-6, 7-10 - Ženy'!$AP$1:$AP$37,$J100,1)), ISNUMBER(INDEX('sk 1-6, 7-10 - Ženy'!$AQ$1:$AQ$37,$J100,1)),NOT(ISNUMBER(INDEX('sk 1-6, 7-10 - Ženy'!$AR$1:$AR$37,$J100,1)))  ), CONCATENATE(IF(COUNTIF(seznam!$A$2:$A$25, INDEX('sk 1-6, 7-10 - Ženy'!$AQ$1:$AQ$37,$J100,1) )=1,VLOOKUP(INDEX('sk 1-6, 7-10 - Ženy'!$AQ$1:$AQ$37,$J100,1),seznam!$A$2:$C$25,2,FALSE),"------"),"   (",IF(COUNTIF(seznam!$A$2:$A$25, INDEX('sk 1-6, 7-10 - Ženy'!$AQ$1:$AQ$37,$J100,1) )=1,VLOOKUP( INDEX('sk 1-6, 7-10 - Ženy'!$AQ$1:$QP$37,$J100,1),seznam!$A$2:$C$25,3,FALSE),"------"),")"),"")</f>
        <v>Habáňová Michaela   (KST Blansko)</v>
      </c>
      <c r="L101" s="200"/>
      <c r="M101" s="201"/>
    </row>
    <row r="102" spans="1:13" ht="14.25" customHeight="1" x14ac:dyDescent="0.2">
      <c r="A102" s="67" t="s">
        <v>20</v>
      </c>
      <c r="B102" s="68" t="s">
        <v>21</v>
      </c>
      <c r="C102" s="68" t="s">
        <v>22</v>
      </c>
      <c r="D102" s="68" t="s">
        <v>23</v>
      </c>
      <c r="E102" s="68" t="s">
        <v>24</v>
      </c>
      <c r="F102" s="69" t="s">
        <v>25</v>
      </c>
      <c r="H102" s="67" t="s">
        <v>20</v>
      </c>
      <c r="I102" s="68" t="s">
        <v>21</v>
      </c>
      <c r="J102" s="68" t="s">
        <v>22</v>
      </c>
      <c r="K102" s="68" t="s">
        <v>23</v>
      </c>
      <c r="L102" s="68" t="s">
        <v>24</v>
      </c>
      <c r="M102" s="69" t="s">
        <v>25</v>
      </c>
    </row>
    <row r="103" spans="1:13" ht="36" customHeight="1" thickBot="1" x14ac:dyDescent="0.25">
      <c r="A103" s="101"/>
      <c r="B103" s="102"/>
      <c r="C103" s="102"/>
      <c r="D103" s="102"/>
      <c r="E103" s="102"/>
      <c r="F103" s="66"/>
      <c r="H103" s="101"/>
      <c r="I103" s="102"/>
      <c r="J103" s="102"/>
      <c r="K103" s="102"/>
      <c r="L103" s="102"/>
      <c r="M103" s="66"/>
    </row>
    <row r="104" spans="1:13" ht="36" customHeight="1" thickBot="1" x14ac:dyDescent="0.25">
      <c r="A104" s="197" t="s">
        <v>30</v>
      </c>
      <c r="B104" s="186"/>
      <c r="C104" s="198"/>
      <c r="D104" s="185" t="s">
        <v>31</v>
      </c>
      <c r="E104" s="186"/>
      <c r="F104" s="187"/>
      <c r="H104" s="197" t="s">
        <v>30</v>
      </c>
      <c r="I104" s="186"/>
      <c r="J104" s="198"/>
      <c r="K104" s="185" t="s">
        <v>31</v>
      </c>
      <c r="L104" s="186"/>
      <c r="M104" s="187"/>
    </row>
    <row r="105" spans="1:13" ht="18" customHeight="1" x14ac:dyDescent="0.2"/>
  </sheetData>
  <mergeCells count="150">
    <mergeCell ref="A104:C104"/>
    <mergeCell ref="D104:F104"/>
    <mergeCell ref="H104:J104"/>
    <mergeCell ref="K104:M104"/>
    <mergeCell ref="A22:F22"/>
    <mergeCell ref="H22:M22"/>
    <mergeCell ref="A99:F99"/>
    <mergeCell ref="H99:M99"/>
    <mergeCell ref="A101:C101"/>
    <mergeCell ref="D101:F101"/>
    <mergeCell ref="H101:J101"/>
    <mergeCell ref="K101:M101"/>
    <mergeCell ref="A94:C94"/>
    <mergeCell ref="D94:F94"/>
    <mergeCell ref="H94:J94"/>
    <mergeCell ref="K94:M94"/>
    <mergeCell ref="A97:C97"/>
    <mergeCell ref="D97:F97"/>
    <mergeCell ref="H97:J97"/>
    <mergeCell ref="K97:M97"/>
    <mergeCell ref="A90:C90"/>
    <mergeCell ref="D90:F90"/>
    <mergeCell ref="H90:J90"/>
    <mergeCell ref="K90:M90"/>
    <mergeCell ref="A92:F92"/>
    <mergeCell ref="H92:M92"/>
    <mergeCell ref="A85:F85"/>
    <mergeCell ref="H85:M85"/>
    <mergeCell ref="A87:C87"/>
    <mergeCell ref="D87:F87"/>
    <mergeCell ref="H87:J87"/>
    <mergeCell ref="K87:M87"/>
    <mergeCell ref="A80:C80"/>
    <mergeCell ref="D80:F80"/>
    <mergeCell ref="H80:J80"/>
    <mergeCell ref="K80:M80"/>
    <mergeCell ref="A83:C83"/>
    <mergeCell ref="D83:F83"/>
    <mergeCell ref="H83:J83"/>
    <mergeCell ref="K83:M83"/>
    <mergeCell ref="A76:C76"/>
    <mergeCell ref="D76:F76"/>
    <mergeCell ref="H76:J76"/>
    <mergeCell ref="K76:M76"/>
    <mergeCell ref="A78:F78"/>
    <mergeCell ref="H78:M78"/>
    <mergeCell ref="A71:F71"/>
    <mergeCell ref="H71:M71"/>
    <mergeCell ref="A73:C73"/>
    <mergeCell ref="D73:F73"/>
    <mergeCell ref="H73:J73"/>
    <mergeCell ref="K73:M73"/>
    <mergeCell ref="A66:C66"/>
    <mergeCell ref="D66:F66"/>
    <mergeCell ref="H66:J66"/>
    <mergeCell ref="K66:M66"/>
    <mergeCell ref="A69:C69"/>
    <mergeCell ref="D69:F69"/>
    <mergeCell ref="H69:J69"/>
    <mergeCell ref="K69:M69"/>
    <mergeCell ref="A62:C62"/>
    <mergeCell ref="D62:F62"/>
    <mergeCell ref="H62:J62"/>
    <mergeCell ref="K62:M62"/>
    <mergeCell ref="A64:F64"/>
    <mergeCell ref="H64:M64"/>
    <mergeCell ref="A57:F57"/>
    <mergeCell ref="H57:M57"/>
    <mergeCell ref="A59:C59"/>
    <mergeCell ref="D59:F59"/>
    <mergeCell ref="H59:J59"/>
    <mergeCell ref="K59:M59"/>
    <mergeCell ref="A52:C52"/>
    <mergeCell ref="D52:F52"/>
    <mergeCell ref="H52:J52"/>
    <mergeCell ref="K52:M52"/>
    <mergeCell ref="A55:C55"/>
    <mergeCell ref="D55:F55"/>
    <mergeCell ref="H55:J55"/>
    <mergeCell ref="K55:M55"/>
    <mergeCell ref="A48:C48"/>
    <mergeCell ref="D48:F48"/>
    <mergeCell ref="H48:J48"/>
    <mergeCell ref="K48:M48"/>
    <mergeCell ref="A50:F50"/>
    <mergeCell ref="H50:M50"/>
    <mergeCell ref="A43:F43"/>
    <mergeCell ref="H43:M43"/>
    <mergeCell ref="A45:C45"/>
    <mergeCell ref="D45:F45"/>
    <mergeCell ref="H45:J45"/>
    <mergeCell ref="K45:M45"/>
    <mergeCell ref="A38:C38"/>
    <mergeCell ref="D38:F38"/>
    <mergeCell ref="H38:J38"/>
    <mergeCell ref="K38:M38"/>
    <mergeCell ref="A41:C41"/>
    <mergeCell ref="D41:F41"/>
    <mergeCell ref="H41:J41"/>
    <mergeCell ref="K41:M41"/>
    <mergeCell ref="A34:C34"/>
    <mergeCell ref="D34:F34"/>
    <mergeCell ref="H34:J34"/>
    <mergeCell ref="K34:M34"/>
    <mergeCell ref="A36:F36"/>
    <mergeCell ref="H36:M36"/>
    <mergeCell ref="A29:F29"/>
    <mergeCell ref="H29:M29"/>
    <mergeCell ref="A31:C31"/>
    <mergeCell ref="D31:F31"/>
    <mergeCell ref="H31:J31"/>
    <mergeCell ref="K31:M31"/>
    <mergeCell ref="A24:C24"/>
    <mergeCell ref="D24:F24"/>
    <mergeCell ref="H24:J24"/>
    <mergeCell ref="K24:M24"/>
    <mergeCell ref="A27:C27"/>
    <mergeCell ref="D27:F27"/>
    <mergeCell ref="H27:J27"/>
    <mergeCell ref="K27:M27"/>
    <mergeCell ref="A20:C20"/>
    <mergeCell ref="D20:F20"/>
    <mergeCell ref="H20:J20"/>
    <mergeCell ref="K20:M20"/>
    <mergeCell ref="A15:F15"/>
    <mergeCell ref="H15:M15"/>
    <mergeCell ref="A17:C17"/>
    <mergeCell ref="D17:F17"/>
    <mergeCell ref="H17:J17"/>
    <mergeCell ref="K17:M17"/>
    <mergeCell ref="A13:C13"/>
    <mergeCell ref="D13:F13"/>
    <mergeCell ref="H13:J13"/>
    <mergeCell ref="K13:M13"/>
    <mergeCell ref="A6:C6"/>
    <mergeCell ref="D6:F6"/>
    <mergeCell ref="H6:J6"/>
    <mergeCell ref="K6:M6"/>
    <mergeCell ref="A8:F8"/>
    <mergeCell ref="H8:M8"/>
    <mergeCell ref="A1:F1"/>
    <mergeCell ref="H1:M1"/>
    <mergeCell ref="A3:C3"/>
    <mergeCell ref="D3:F3"/>
    <mergeCell ref="H3:J3"/>
    <mergeCell ref="K3:M3"/>
    <mergeCell ref="A10:C10"/>
    <mergeCell ref="D10:F10"/>
    <mergeCell ref="H10:J10"/>
    <mergeCell ref="K10:M10"/>
  </mergeCells>
  <pageMargins left="0.19685039370078741" right="0.19685039370078741" top="0.39370078740157483" bottom="0.39370078740157483" header="0" footer="0"/>
  <pageSetup paperSize="9" scale="83" fitToHeight="0" orientation="landscape" horizontalDpi="300" verticalDpi="300" r:id="rId1"/>
  <rowBreaks count="2" manualBreakCount="2">
    <brk id="20" max="12" man="1"/>
    <brk id="41" max="12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K42"/>
  <sheetViews>
    <sheetView workbookViewId="0">
      <selection activeCell="AJ12" sqref="AJ12"/>
    </sheetView>
  </sheetViews>
  <sheetFormatPr defaultRowHeight="12.75" x14ac:dyDescent="0.2"/>
  <cols>
    <col min="1" max="1" width="3.42578125" customWidth="1"/>
    <col min="2" max="2" width="2" customWidth="1"/>
    <col min="3" max="3" width="20.7109375" customWidth="1"/>
    <col min="4" max="18" width="2" customWidth="1"/>
    <col min="19" max="20" width="5.7109375" customWidth="1"/>
    <col min="21" max="22" width="2.5703125" customWidth="1"/>
    <col min="23" max="23" width="18.7109375" customWidth="1"/>
    <col min="24" max="24" width="2.7109375" customWidth="1"/>
    <col min="25" max="25" width="18.7109375" customWidth="1"/>
    <col min="26" max="33" width="2.7109375" customWidth="1"/>
    <col min="34" max="34" width="3.140625" customWidth="1"/>
  </cols>
  <sheetData>
    <row r="1" spans="1:37" ht="26.25" x14ac:dyDescent="0.4">
      <c r="A1" s="73"/>
      <c r="B1" s="234" t="s">
        <v>48</v>
      </c>
      <c r="C1" s="235"/>
      <c r="D1" s="235"/>
      <c r="E1" s="235"/>
      <c r="F1" s="235"/>
      <c r="G1" s="235"/>
      <c r="H1" s="235"/>
      <c r="I1" s="235"/>
      <c r="J1" s="235"/>
      <c r="K1" s="235"/>
      <c r="L1" s="235"/>
      <c r="M1" s="235"/>
      <c r="N1" s="235"/>
      <c r="O1" s="235"/>
      <c r="P1" s="235"/>
      <c r="Q1" s="235"/>
      <c r="R1" s="235"/>
      <c r="S1" s="235"/>
      <c r="T1" s="235"/>
      <c r="U1" s="235"/>
      <c r="V1" s="235"/>
      <c r="W1" s="235"/>
      <c r="X1" s="235"/>
      <c r="Y1" s="235"/>
      <c r="Z1" s="235"/>
      <c r="AA1" s="235"/>
      <c r="AB1" s="235"/>
      <c r="AC1" s="235"/>
      <c r="AD1" s="235"/>
      <c r="AE1" s="235"/>
      <c r="AF1" s="235"/>
      <c r="AG1" s="235"/>
      <c r="AH1" s="14"/>
      <c r="AI1" s="15"/>
      <c r="AJ1" s="15"/>
      <c r="AK1" s="15"/>
    </row>
    <row r="2" spans="1:37" ht="13.5" thickBot="1" x14ac:dyDescent="0.25">
      <c r="A2" s="73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8"/>
      <c r="U2" s="2"/>
      <c r="V2" s="2"/>
      <c r="W2" s="4"/>
      <c r="X2" s="3"/>
      <c r="Y2" s="4"/>
      <c r="Z2" s="3"/>
      <c r="AA2" s="3"/>
      <c r="AB2" s="3"/>
      <c r="AC2" s="3"/>
      <c r="AD2" s="3"/>
      <c r="AE2" s="9"/>
      <c r="AF2" s="9"/>
      <c r="AG2" s="9"/>
      <c r="AH2" s="2"/>
    </row>
    <row r="3" spans="1:37" ht="13.5" thickBot="1" x14ac:dyDescent="0.25">
      <c r="A3" s="74" t="s">
        <v>34</v>
      </c>
      <c r="B3" s="236" t="s">
        <v>2</v>
      </c>
      <c r="C3" s="237"/>
      <c r="D3" s="223">
        <v>1</v>
      </c>
      <c r="E3" s="224"/>
      <c r="F3" s="225"/>
      <c r="G3" s="226">
        <v>2</v>
      </c>
      <c r="H3" s="224"/>
      <c r="I3" s="225"/>
      <c r="J3" s="226">
        <v>3</v>
      </c>
      <c r="K3" s="224"/>
      <c r="L3" s="225"/>
      <c r="M3" s="226">
        <v>4</v>
      </c>
      <c r="N3" s="224"/>
      <c r="O3" s="227"/>
      <c r="P3" s="223" t="s">
        <v>3</v>
      </c>
      <c r="Q3" s="228"/>
      <c r="R3" s="229"/>
      <c r="S3" s="75" t="s">
        <v>4</v>
      </c>
      <c r="T3" s="76" t="s">
        <v>5</v>
      </c>
      <c r="U3" s="2"/>
      <c r="V3" s="2"/>
      <c r="W3" s="4"/>
      <c r="X3" s="3"/>
      <c r="Y3" s="4"/>
      <c r="Z3" s="3"/>
      <c r="AA3" s="3"/>
      <c r="AB3" s="3"/>
      <c r="AC3" s="3"/>
      <c r="AD3" s="3"/>
      <c r="AE3" s="9"/>
      <c r="AF3" s="9"/>
      <c r="AG3" s="9"/>
      <c r="AH3" s="2"/>
    </row>
    <row r="4" spans="1:37" x14ac:dyDescent="0.2">
      <c r="A4" s="215"/>
      <c r="B4" s="232">
        <v>1</v>
      </c>
      <c r="C4" s="77" t="str">
        <f>IF(A4&gt;0,IF(VLOOKUP(A4,seznam!$A$2:$C$128,3)&gt;0,VLOOKUP(A4,seznam!$A$2:$C$128,3),"------"),"------")</f>
        <v>------</v>
      </c>
      <c r="D4" s="233"/>
      <c r="E4" s="218"/>
      <c r="F4" s="219"/>
      <c r="G4" s="213">
        <f>AE7</f>
        <v>0</v>
      </c>
      <c r="H4" s="209" t="str">
        <f>AF7</f>
        <v>:</v>
      </c>
      <c r="I4" s="210">
        <f>AG7</f>
        <v>0</v>
      </c>
      <c r="J4" s="213">
        <f>AG9</f>
        <v>0</v>
      </c>
      <c r="K4" s="209" t="str">
        <f>AF9</f>
        <v>:</v>
      </c>
      <c r="L4" s="210">
        <f>AE9</f>
        <v>0</v>
      </c>
      <c r="M4" s="213">
        <f>AE4</f>
        <v>0</v>
      </c>
      <c r="N4" s="209" t="str">
        <f>AF4</f>
        <v>:</v>
      </c>
      <c r="O4" s="214">
        <f>AG4</f>
        <v>0</v>
      </c>
      <c r="P4" s="208">
        <f>G4+J4+M4</f>
        <v>0</v>
      </c>
      <c r="Q4" s="209" t="s">
        <v>6</v>
      </c>
      <c r="R4" s="210">
        <f>I4+L4+O4</f>
        <v>0</v>
      </c>
      <c r="S4" s="211">
        <f>IF(G4&gt;I4,2,IF(AND(G4&lt;I4,H4=":"),1,0))+IF(J4&gt;L4,2,IF(AND(J4&lt;L4,K4=":"),1,0))+IF(M4&gt;O4,2,IF(AND(M4&lt;O4,N4=":"),1,0))</f>
        <v>0</v>
      </c>
      <c r="T4" s="212" t="s">
        <v>35</v>
      </c>
      <c r="U4" s="2"/>
      <c r="V4" s="78">
        <v>1</v>
      </c>
      <c r="W4" s="79" t="str">
        <f>C5</f>
        <v>------</v>
      </c>
      <c r="X4" s="6" t="s">
        <v>8</v>
      </c>
      <c r="Y4" s="5" t="str">
        <f>C11</f>
        <v>------</v>
      </c>
      <c r="Z4" s="21"/>
      <c r="AA4" s="22"/>
      <c r="AB4" s="22"/>
      <c r="AC4" s="22"/>
      <c r="AD4" s="24"/>
      <c r="AE4" s="10">
        <f t="shared" ref="AE4:AE9" si="0">IF(AND(LEN(Z4)&gt;0,MID(Z4,1,1)&lt;&gt;"-"),"1","0")+IF(AND(LEN(AA4)&gt;0,MID(AA4,1,1)&lt;&gt;"-"),"1","0")+IF(AND(LEN(AB4)&gt;0,MID(AB4,1,1)&lt;&gt;"-"),"1","0")+IF(AND(LEN(AC4)&gt;0,MID(AC4,1,1)&lt;&gt;"-"),"1","0")+IF(AND(LEN(AD4)&gt;0,MID(AD4,1,1)&lt;&gt;"-"),"1","0")</f>
        <v>0</v>
      </c>
      <c r="AF4" s="11" t="s">
        <v>6</v>
      </c>
      <c r="AG4" s="12">
        <f t="shared" ref="AG4:AG9" si="1">IF(AND(LEN(Z4)&gt;0,MID(Z4,1,1)="-"),"1","0")+IF(AND(LEN(AA4)&gt;0,MID(AA4,1,1)="-"),"1","0")+IF(AND(LEN(AB4)&gt;0,MID(AB4,1,1)="-"),"1","0")+IF(AND(LEN(AC4)&gt;0,MID(AC4,1,1)="-"),"1","0")+IF(AND(LEN(AD4)&gt;0,MID(AD4,1,1)="-"),"1","0")</f>
        <v>0</v>
      </c>
      <c r="AH4" s="2"/>
      <c r="AJ4">
        <f>A4</f>
        <v>0</v>
      </c>
      <c r="AK4">
        <f>A10</f>
        <v>0</v>
      </c>
    </row>
    <row r="5" spans="1:37" x14ac:dyDescent="0.2">
      <c r="A5" s="205"/>
      <c r="B5" s="157"/>
      <c r="C5" s="80" t="str">
        <f>IF(A4&gt;0,IF(VLOOKUP(A4,seznam!$A$2:$C$128,2)&gt;0,VLOOKUP(A4,seznam!$A$2:$C$128,2),"------"),"------")</f>
        <v>------</v>
      </c>
      <c r="D5" s="168"/>
      <c r="E5" s="169"/>
      <c r="F5" s="170"/>
      <c r="G5" s="140"/>
      <c r="H5" s="155"/>
      <c r="I5" s="157"/>
      <c r="J5" s="140"/>
      <c r="K5" s="155"/>
      <c r="L5" s="157"/>
      <c r="M5" s="140"/>
      <c r="N5" s="155"/>
      <c r="O5" s="133"/>
      <c r="P5" s="177"/>
      <c r="Q5" s="155"/>
      <c r="R5" s="157"/>
      <c r="S5" s="204"/>
      <c r="T5" s="154"/>
      <c r="U5" s="2"/>
      <c r="V5" s="81">
        <v>2</v>
      </c>
      <c r="W5" s="82" t="str">
        <f>C7</f>
        <v>------</v>
      </c>
      <c r="X5" s="7" t="s">
        <v>8</v>
      </c>
      <c r="Y5" s="83" t="str">
        <f>C9</f>
        <v>------</v>
      </c>
      <c r="Z5" s="23"/>
      <c r="AA5" s="20"/>
      <c r="AB5" s="20"/>
      <c r="AC5" s="20"/>
      <c r="AD5" s="84"/>
      <c r="AE5" s="27">
        <f t="shared" si="0"/>
        <v>0</v>
      </c>
      <c r="AF5" s="13" t="s">
        <v>6</v>
      </c>
      <c r="AG5" s="28">
        <f t="shared" si="1"/>
        <v>0</v>
      </c>
      <c r="AH5" s="2"/>
      <c r="AJ5">
        <f>A6</f>
        <v>0</v>
      </c>
      <c r="AK5">
        <f>A8</f>
        <v>0</v>
      </c>
    </row>
    <row r="6" spans="1:37" x14ac:dyDescent="0.2">
      <c r="A6" s="205"/>
      <c r="B6" s="231">
        <v>2</v>
      </c>
      <c r="C6" s="30" t="str">
        <f>IF(A6&gt;0,IF(VLOOKUP(A6,seznam!$A$2:$C$128,3)&gt;0,VLOOKUP(A6,seznam!$A$2:$C$128,3),"------"),"------")</f>
        <v>------</v>
      </c>
      <c r="D6" s="176">
        <f>I4</f>
        <v>0</v>
      </c>
      <c r="E6" s="128" t="str">
        <f>H4</f>
        <v>:</v>
      </c>
      <c r="F6" s="156">
        <f>G4</f>
        <v>0</v>
      </c>
      <c r="G6" s="141"/>
      <c r="H6" s="142"/>
      <c r="I6" s="174"/>
      <c r="J6" s="139">
        <f>AE5</f>
        <v>0</v>
      </c>
      <c r="K6" s="128" t="str">
        <f>AF5</f>
        <v>:</v>
      </c>
      <c r="L6" s="156">
        <f>AG5</f>
        <v>0</v>
      </c>
      <c r="M6" s="139">
        <f>AE8</f>
        <v>0</v>
      </c>
      <c r="N6" s="128" t="str">
        <f>AF8</f>
        <v>:</v>
      </c>
      <c r="O6" s="130">
        <f>AG8</f>
        <v>0</v>
      </c>
      <c r="P6" s="176">
        <f>D6+J6+M6</f>
        <v>0</v>
      </c>
      <c r="Q6" s="128" t="s">
        <v>6</v>
      </c>
      <c r="R6" s="156">
        <f>F6+L6+O6</f>
        <v>0</v>
      </c>
      <c r="S6" s="202">
        <f>IF(D6&gt;F6,2,IF(AND(D6&lt;F6,E6=":"),1,0))+IF(J6&gt;L6,2,IF(AND(J6&lt;L6,K6=":"),1,0))+IF(M6&gt;O6,2,IF(AND(M6&lt;O6,N6=":"),1,0))</f>
        <v>0</v>
      </c>
      <c r="T6" s="152" t="s">
        <v>36</v>
      </c>
      <c r="U6" s="2"/>
      <c r="V6" s="81">
        <v>3</v>
      </c>
      <c r="W6" s="82" t="str">
        <f>C11</f>
        <v>------</v>
      </c>
      <c r="X6" s="85" t="s">
        <v>8</v>
      </c>
      <c r="Y6" s="83" t="str">
        <f>C9</f>
        <v>------</v>
      </c>
      <c r="Z6" s="23"/>
      <c r="AA6" s="20"/>
      <c r="AB6" s="20"/>
      <c r="AC6" s="20"/>
      <c r="AD6" s="84"/>
      <c r="AE6" s="27">
        <f t="shared" si="0"/>
        <v>0</v>
      </c>
      <c r="AF6" s="13" t="s">
        <v>6</v>
      </c>
      <c r="AG6" s="28">
        <f t="shared" si="1"/>
        <v>0</v>
      </c>
      <c r="AH6" s="2"/>
      <c r="AJ6">
        <f>A10</f>
        <v>0</v>
      </c>
      <c r="AK6">
        <f>A8</f>
        <v>0</v>
      </c>
    </row>
    <row r="7" spans="1:37" x14ac:dyDescent="0.2">
      <c r="A7" s="205"/>
      <c r="B7" s="157"/>
      <c r="C7" s="31" t="str">
        <f>IF(A6&gt;0,IF(VLOOKUP(A6,seznam!$A$2:$C$128,2)&gt;0,VLOOKUP(A6,seznam!$A$2:$C$128,2),"------"),"------")</f>
        <v>------</v>
      </c>
      <c r="D7" s="177"/>
      <c r="E7" s="155"/>
      <c r="F7" s="157"/>
      <c r="G7" s="175"/>
      <c r="H7" s="169"/>
      <c r="I7" s="170"/>
      <c r="J7" s="140"/>
      <c r="K7" s="155"/>
      <c r="L7" s="157"/>
      <c r="M7" s="140"/>
      <c r="N7" s="155"/>
      <c r="O7" s="133"/>
      <c r="P7" s="220"/>
      <c r="Q7" s="129"/>
      <c r="R7" s="207"/>
      <c r="S7" s="204"/>
      <c r="T7" s="154"/>
      <c r="U7" s="2"/>
      <c r="V7" s="81">
        <v>4</v>
      </c>
      <c r="W7" s="82" t="str">
        <f>C5</f>
        <v>------</v>
      </c>
      <c r="X7" s="7" t="s">
        <v>8</v>
      </c>
      <c r="Y7" s="83" t="str">
        <f>C7</f>
        <v>------</v>
      </c>
      <c r="Z7" s="23"/>
      <c r="AA7" s="20"/>
      <c r="AB7" s="20"/>
      <c r="AC7" s="20"/>
      <c r="AD7" s="84"/>
      <c r="AE7" s="27">
        <f t="shared" si="0"/>
        <v>0</v>
      </c>
      <c r="AF7" s="13" t="s">
        <v>6</v>
      </c>
      <c r="AG7" s="28">
        <f t="shared" si="1"/>
        <v>0</v>
      </c>
      <c r="AH7" s="2"/>
      <c r="AJ7">
        <f>A4</f>
        <v>0</v>
      </c>
      <c r="AK7">
        <f>A6</f>
        <v>0</v>
      </c>
    </row>
    <row r="8" spans="1:37" x14ac:dyDescent="0.2">
      <c r="A8" s="205"/>
      <c r="B8" s="231">
        <v>3</v>
      </c>
      <c r="C8" s="30" t="str">
        <f>IF(A8&gt;0,IF(VLOOKUP(A8,seznam!$A$2:$C$128,3)&gt;0,VLOOKUP(A8,seznam!$A$2:$C$128,3),"------"),"------")</f>
        <v>------</v>
      </c>
      <c r="D8" s="176">
        <f>L4</f>
        <v>0</v>
      </c>
      <c r="E8" s="128" t="str">
        <f>K4</f>
        <v>:</v>
      </c>
      <c r="F8" s="156">
        <f>J4</f>
        <v>0</v>
      </c>
      <c r="G8" s="139">
        <f>L6</f>
        <v>0</v>
      </c>
      <c r="H8" s="128" t="str">
        <f>K6</f>
        <v>:</v>
      </c>
      <c r="I8" s="156">
        <f>J6</f>
        <v>0</v>
      </c>
      <c r="J8" s="141"/>
      <c r="K8" s="142"/>
      <c r="L8" s="174"/>
      <c r="M8" s="139">
        <f>AG6</f>
        <v>0</v>
      </c>
      <c r="N8" s="128" t="str">
        <f>AF6</f>
        <v>:</v>
      </c>
      <c r="O8" s="130">
        <f>AE6</f>
        <v>0</v>
      </c>
      <c r="P8" s="176">
        <f>D8+G8+M8</f>
        <v>0</v>
      </c>
      <c r="Q8" s="128" t="s">
        <v>6</v>
      </c>
      <c r="R8" s="156">
        <f>F8+I8+O8</f>
        <v>0</v>
      </c>
      <c r="S8" s="202">
        <f>IF(D8&gt;F8,2,IF(AND(D8&lt;F8,E8=":"),1,0))+IF(G8&gt;I8,2,IF(AND(G8&lt;I8,H8=":"),1,0))+IF(M8&gt;O8,2,IF(AND(M8&lt;O8,N8=":"),1,0))</f>
        <v>0</v>
      </c>
      <c r="T8" s="152" t="s">
        <v>37</v>
      </c>
      <c r="U8" s="2"/>
      <c r="V8" s="81">
        <v>5</v>
      </c>
      <c r="W8" s="82" t="str">
        <f>C7</f>
        <v>------</v>
      </c>
      <c r="X8" s="7" t="s">
        <v>8</v>
      </c>
      <c r="Y8" s="83" t="str">
        <f>C11</f>
        <v>------</v>
      </c>
      <c r="Z8" s="23"/>
      <c r="AA8" s="20"/>
      <c r="AB8" s="20"/>
      <c r="AC8" s="20"/>
      <c r="AD8" s="84"/>
      <c r="AE8" s="27">
        <f t="shared" si="0"/>
        <v>0</v>
      </c>
      <c r="AF8" s="13" t="s">
        <v>6</v>
      </c>
      <c r="AG8" s="28">
        <f t="shared" si="1"/>
        <v>0</v>
      </c>
      <c r="AH8" s="2"/>
      <c r="AJ8">
        <f>A6</f>
        <v>0</v>
      </c>
      <c r="AK8">
        <f>A10</f>
        <v>0</v>
      </c>
    </row>
    <row r="9" spans="1:37" ht="13.5" thickBot="1" x14ac:dyDescent="0.25">
      <c r="A9" s="205"/>
      <c r="B9" s="157"/>
      <c r="C9" s="31" t="str">
        <f>IF(A8&gt;0,IF(VLOOKUP(A8,seznam!$A$2:$C$128,2)&gt;0,VLOOKUP(A8,seznam!$A$2:$C$128,2),"------"),"------")</f>
        <v>------</v>
      </c>
      <c r="D9" s="177"/>
      <c r="E9" s="155"/>
      <c r="F9" s="157"/>
      <c r="G9" s="140"/>
      <c r="H9" s="155"/>
      <c r="I9" s="157"/>
      <c r="J9" s="175"/>
      <c r="K9" s="169"/>
      <c r="L9" s="170"/>
      <c r="M9" s="140"/>
      <c r="N9" s="155"/>
      <c r="O9" s="133"/>
      <c r="P9" s="177"/>
      <c r="Q9" s="155"/>
      <c r="R9" s="157"/>
      <c r="S9" s="204"/>
      <c r="T9" s="154"/>
      <c r="U9" s="2"/>
      <c r="V9" s="86">
        <v>6</v>
      </c>
      <c r="W9" s="87" t="str">
        <f>C9</f>
        <v>------</v>
      </c>
      <c r="X9" s="88" t="s">
        <v>8</v>
      </c>
      <c r="Y9" s="61" t="str">
        <f>C5</f>
        <v>------</v>
      </c>
      <c r="Z9" s="44"/>
      <c r="AA9" s="45"/>
      <c r="AB9" s="45"/>
      <c r="AC9" s="45"/>
      <c r="AD9" s="62"/>
      <c r="AE9" s="46">
        <f t="shared" si="0"/>
        <v>0</v>
      </c>
      <c r="AF9" s="47" t="s">
        <v>6</v>
      </c>
      <c r="AG9" s="48">
        <f t="shared" si="1"/>
        <v>0</v>
      </c>
      <c r="AH9" s="2"/>
      <c r="AJ9">
        <f>A8</f>
        <v>0</v>
      </c>
      <c r="AK9">
        <f>A4</f>
        <v>0</v>
      </c>
    </row>
    <row r="10" spans="1:37" x14ac:dyDescent="0.2">
      <c r="A10" s="205"/>
      <c r="B10" s="231">
        <v>4</v>
      </c>
      <c r="C10" s="30" t="str">
        <f>IF(A10&gt;0,IF(VLOOKUP(A10,seznam!$A$2:$C$128,3)&gt;0,VLOOKUP(A10,seznam!$A$2:$C$128,3),"------"),"------")</f>
        <v>------</v>
      </c>
      <c r="D10" s="176">
        <f>O4</f>
        <v>0</v>
      </c>
      <c r="E10" s="128" t="str">
        <f>N4</f>
        <v>:</v>
      </c>
      <c r="F10" s="156">
        <f>M4</f>
        <v>0</v>
      </c>
      <c r="G10" s="139">
        <f>O6</f>
        <v>0</v>
      </c>
      <c r="H10" s="128" t="str">
        <f>N6</f>
        <v>:</v>
      </c>
      <c r="I10" s="156">
        <f>M6</f>
        <v>0</v>
      </c>
      <c r="J10" s="139">
        <f>O8</f>
        <v>0</v>
      </c>
      <c r="K10" s="128" t="str">
        <f>N8</f>
        <v>:</v>
      </c>
      <c r="L10" s="156">
        <f>M8</f>
        <v>0</v>
      </c>
      <c r="M10" s="141"/>
      <c r="N10" s="142"/>
      <c r="O10" s="143"/>
      <c r="P10" s="176">
        <f>D10+G10+J10</f>
        <v>0</v>
      </c>
      <c r="Q10" s="128" t="s">
        <v>6</v>
      </c>
      <c r="R10" s="156">
        <f>F10+I10+L10</f>
        <v>0</v>
      </c>
      <c r="S10" s="202">
        <f>IF(D10&gt;F10,2,IF(AND(D10&lt;F10,E10=":"),1,0))+IF(G10&gt;I10,2,IF(AND(G10&lt;I10,H10=":"),1,0))+IF(J10&gt;L10,2,IF(AND(J10&lt;L10,K10=":"),1,0))</f>
        <v>0</v>
      </c>
      <c r="T10" s="152"/>
      <c r="U10" s="2"/>
      <c r="V10" s="2"/>
      <c r="W10" s="4"/>
      <c r="X10" s="3"/>
      <c r="Y10" s="4"/>
      <c r="Z10" s="3"/>
      <c r="AA10" s="3"/>
      <c r="AB10" s="3"/>
      <c r="AC10" s="3"/>
      <c r="AD10" s="3"/>
      <c r="AE10" s="9"/>
      <c r="AF10" s="9"/>
      <c r="AG10" s="9"/>
      <c r="AH10" s="2"/>
    </row>
    <row r="11" spans="1:37" ht="13.5" thickBot="1" x14ac:dyDescent="0.25">
      <c r="A11" s="206"/>
      <c r="B11" s="173"/>
      <c r="C11" s="19" t="str">
        <f>IF(A10&gt;0,IF(VLOOKUP(A10,seznam!$A$2:$C$128,2)&gt;0,VLOOKUP(A10,seznam!$A$2:$C$128,2),"------"),"------")</f>
        <v>------</v>
      </c>
      <c r="D11" s="180"/>
      <c r="E11" s="179"/>
      <c r="F11" s="173"/>
      <c r="G11" s="171"/>
      <c r="H11" s="179"/>
      <c r="I11" s="173"/>
      <c r="J11" s="171"/>
      <c r="K11" s="179"/>
      <c r="L11" s="173"/>
      <c r="M11" s="144"/>
      <c r="N11" s="145"/>
      <c r="O11" s="146"/>
      <c r="P11" s="180"/>
      <c r="Q11" s="179"/>
      <c r="R11" s="173"/>
      <c r="S11" s="203"/>
      <c r="T11" s="230"/>
      <c r="U11" s="2"/>
      <c r="V11" s="2"/>
      <c r="W11" s="4"/>
      <c r="X11" s="3"/>
      <c r="Y11" s="4"/>
      <c r="Z11" s="3"/>
      <c r="AA11" s="3"/>
      <c r="AB11" s="3"/>
      <c r="AC11" s="3"/>
      <c r="AD11" s="3"/>
      <c r="AE11" s="9"/>
      <c r="AF11" s="9"/>
      <c r="AG11" s="9"/>
      <c r="AH11" s="2"/>
    </row>
    <row r="12" spans="1:37" ht="13.5" thickBot="1" x14ac:dyDescent="0.25">
      <c r="A12" s="73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8"/>
      <c r="U12" s="2"/>
      <c r="V12" s="2"/>
      <c r="W12" s="4"/>
      <c r="X12" s="3"/>
      <c r="Y12" s="4"/>
      <c r="Z12" s="3"/>
      <c r="AA12" s="3"/>
      <c r="AB12" s="3"/>
      <c r="AC12" s="3"/>
      <c r="AD12" s="3"/>
      <c r="AE12" s="9"/>
      <c r="AF12" s="9"/>
      <c r="AG12" s="9"/>
      <c r="AH12" s="2"/>
    </row>
    <row r="13" spans="1:37" ht="13.5" thickBot="1" x14ac:dyDescent="0.25">
      <c r="A13" s="74"/>
      <c r="B13" s="221" t="s">
        <v>9</v>
      </c>
      <c r="C13" s="222"/>
      <c r="D13" s="223">
        <v>1</v>
      </c>
      <c r="E13" s="224"/>
      <c r="F13" s="225"/>
      <c r="G13" s="226">
        <v>2</v>
      </c>
      <c r="H13" s="224"/>
      <c r="I13" s="225"/>
      <c r="J13" s="226">
        <v>3</v>
      </c>
      <c r="K13" s="224"/>
      <c r="L13" s="225"/>
      <c r="M13" s="226">
        <v>4</v>
      </c>
      <c r="N13" s="224"/>
      <c r="O13" s="227"/>
      <c r="P13" s="223" t="s">
        <v>3</v>
      </c>
      <c r="Q13" s="228"/>
      <c r="R13" s="229"/>
      <c r="S13" s="75" t="s">
        <v>4</v>
      </c>
      <c r="T13" s="76" t="s">
        <v>5</v>
      </c>
      <c r="U13" s="2"/>
      <c r="V13" s="2"/>
      <c r="W13" s="4"/>
      <c r="X13" s="3"/>
      <c r="Y13" s="4"/>
      <c r="Z13" s="3"/>
      <c r="AA13" s="3"/>
      <c r="AB13" s="3"/>
      <c r="AC13" s="3"/>
      <c r="AD13" s="3"/>
      <c r="AE13" s="9"/>
      <c r="AF13" s="9"/>
      <c r="AG13" s="9"/>
      <c r="AH13" s="2"/>
    </row>
    <row r="14" spans="1:37" x14ac:dyDescent="0.2">
      <c r="A14" s="215"/>
      <c r="B14" s="216">
        <v>1</v>
      </c>
      <c r="C14" s="77" t="str">
        <f>IF(A14&gt;0,IF(VLOOKUP(A14,seznam!$A$2:$C$128,3)&gt;0,VLOOKUP(A14,seznam!$A$2:$C$128,3),"------"),"------")</f>
        <v>------</v>
      </c>
      <c r="D14" s="217"/>
      <c r="E14" s="218"/>
      <c r="F14" s="219"/>
      <c r="G14" s="213">
        <f>AE17</f>
        <v>0</v>
      </c>
      <c r="H14" s="209" t="str">
        <f>AF17</f>
        <v>:</v>
      </c>
      <c r="I14" s="210">
        <f>AG17</f>
        <v>0</v>
      </c>
      <c r="J14" s="213">
        <f>AG19</f>
        <v>0</v>
      </c>
      <c r="K14" s="209" t="str">
        <f>AF19</f>
        <v>:</v>
      </c>
      <c r="L14" s="210">
        <f>AE19</f>
        <v>0</v>
      </c>
      <c r="M14" s="213">
        <f>AE14</f>
        <v>0</v>
      </c>
      <c r="N14" s="209" t="str">
        <f>AF14</f>
        <v>:</v>
      </c>
      <c r="O14" s="214">
        <f>AG14</f>
        <v>0</v>
      </c>
      <c r="P14" s="208">
        <f>G14+J14+M14</f>
        <v>0</v>
      </c>
      <c r="Q14" s="209" t="s">
        <v>6</v>
      </c>
      <c r="R14" s="210">
        <f>I14+L14+O14</f>
        <v>0</v>
      </c>
      <c r="S14" s="211">
        <f>IF(G14&gt;I14,2,IF(AND(G14&lt;I14,H14=":"),1,0))+IF(J14&gt;L14,2,IF(AND(J14&lt;L14,K14=":"),1,0))+IF(M14&gt;O14,2,IF(AND(M14&lt;O14,N14=":"),1,0))</f>
        <v>0</v>
      </c>
      <c r="T14" s="212" t="s">
        <v>37</v>
      </c>
      <c r="U14" s="2"/>
      <c r="V14" s="78">
        <v>1</v>
      </c>
      <c r="W14" s="79" t="str">
        <f>C15</f>
        <v>------</v>
      </c>
      <c r="X14" s="6" t="s">
        <v>8</v>
      </c>
      <c r="Y14" s="5" t="str">
        <f>C21</f>
        <v>------</v>
      </c>
      <c r="Z14" s="21"/>
      <c r="AA14" s="22"/>
      <c r="AB14" s="22"/>
      <c r="AC14" s="22"/>
      <c r="AD14" s="24"/>
      <c r="AE14" s="10">
        <f t="shared" ref="AE14:AE19" si="2">IF(AND(LEN(Z14)&gt;0,MID(Z14,1,1)&lt;&gt;"-"),"1","0")+IF(AND(LEN(AA14)&gt;0,MID(AA14,1,1)&lt;&gt;"-"),"1","0")+IF(AND(LEN(AB14)&gt;0,MID(AB14,1,1)&lt;&gt;"-"),"1","0")+IF(AND(LEN(AC14)&gt;0,MID(AC14,1,1)&lt;&gt;"-"),"1","0")+IF(AND(LEN(AD14)&gt;0,MID(AD14,1,1)&lt;&gt;"-"),"1","0")</f>
        <v>0</v>
      </c>
      <c r="AF14" s="11" t="s">
        <v>6</v>
      </c>
      <c r="AG14" s="12">
        <f t="shared" ref="AG14:AG19" si="3">IF(AND(LEN(Z14)&gt;0,MID(Z14,1,1)="-"),"1","0")+IF(AND(LEN(AA14)&gt;0,MID(AA14,1,1)="-"),"1","0")+IF(AND(LEN(AB14)&gt;0,MID(AB14,1,1)="-"),"1","0")+IF(AND(LEN(AC14)&gt;0,MID(AC14,1,1)="-"),"1","0")+IF(AND(LEN(AD14)&gt;0,MID(AD14,1,1)="-"),"1","0")</f>
        <v>0</v>
      </c>
      <c r="AH14" s="2"/>
      <c r="AJ14">
        <f>A14</f>
        <v>0</v>
      </c>
      <c r="AK14">
        <f>A20</f>
        <v>0</v>
      </c>
    </row>
    <row r="15" spans="1:37" x14ac:dyDescent="0.2">
      <c r="A15" s="205"/>
      <c r="B15" s="164"/>
      <c r="C15" s="80" t="str">
        <f>IF(A14&gt;0,IF(VLOOKUP(A14,seznam!$A$2:$C$128,2)&gt;0,VLOOKUP(A14,seznam!$A$2:$C$128,2),"------"),"------")</f>
        <v>------</v>
      </c>
      <c r="D15" s="169"/>
      <c r="E15" s="169"/>
      <c r="F15" s="170"/>
      <c r="G15" s="140"/>
      <c r="H15" s="155"/>
      <c r="I15" s="157"/>
      <c r="J15" s="140"/>
      <c r="K15" s="155"/>
      <c r="L15" s="157"/>
      <c r="M15" s="140"/>
      <c r="N15" s="155"/>
      <c r="O15" s="133"/>
      <c r="P15" s="177"/>
      <c r="Q15" s="155"/>
      <c r="R15" s="157"/>
      <c r="S15" s="204"/>
      <c r="T15" s="153"/>
      <c r="U15" s="2"/>
      <c r="V15" s="81">
        <v>2</v>
      </c>
      <c r="W15" s="82" t="str">
        <f>C17</f>
        <v>------</v>
      </c>
      <c r="X15" s="7" t="s">
        <v>8</v>
      </c>
      <c r="Y15" s="83" t="str">
        <f>C19</f>
        <v>------</v>
      </c>
      <c r="Z15" s="23"/>
      <c r="AA15" s="20"/>
      <c r="AB15" s="20"/>
      <c r="AC15" s="20"/>
      <c r="AD15" s="84"/>
      <c r="AE15" s="27">
        <f t="shared" si="2"/>
        <v>0</v>
      </c>
      <c r="AF15" s="13" t="s">
        <v>6</v>
      </c>
      <c r="AG15" s="28">
        <f t="shared" si="3"/>
        <v>0</v>
      </c>
      <c r="AH15" s="2"/>
      <c r="AJ15">
        <f>A16</f>
        <v>0</v>
      </c>
      <c r="AK15">
        <f>A18</f>
        <v>0</v>
      </c>
    </row>
    <row r="16" spans="1:37" x14ac:dyDescent="0.2">
      <c r="A16" s="205"/>
      <c r="B16" s="163">
        <v>2</v>
      </c>
      <c r="C16" s="30" t="str">
        <f>IF(A16&gt;0,IF(VLOOKUP(A16,seznam!$A$2:$C$128,3)&gt;0,VLOOKUP(A16,seznam!$A$2:$C$128,3),"------"),"------")</f>
        <v>------</v>
      </c>
      <c r="D16" s="128">
        <f>I14</f>
        <v>0</v>
      </c>
      <c r="E16" s="128" t="str">
        <f>H14</f>
        <v>:</v>
      </c>
      <c r="F16" s="156">
        <f>G14</f>
        <v>0</v>
      </c>
      <c r="G16" s="141"/>
      <c r="H16" s="142"/>
      <c r="I16" s="174"/>
      <c r="J16" s="139">
        <f>AE15</f>
        <v>0</v>
      </c>
      <c r="K16" s="128" t="str">
        <f>AF15</f>
        <v>:</v>
      </c>
      <c r="L16" s="156">
        <f>AG15</f>
        <v>0</v>
      </c>
      <c r="M16" s="139">
        <f>AE18</f>
        <v>0</v>
      </c>
      <c r="N16" s="128" t="str">
        <f>AF18</f>
        <v>:</v>
      </c>
      <c r="O16" s="130">
        <f>AG18</f>
        <v>0</v>
      </c>
      <c r="P16" s="176">
        <f>D16+J16+M16</f>
        <v>0</v>
      </c>
      <c r="Q16" s="128" t="s">
        <v>6</v>
      </c>
      <c r="R16" s="156">
        <f>F16+L16+O16</f>
        <v>0</v>
      </c>
      <c r="S16" s="202">
        <f>IF(D16&gt;F16,2,IF(AND(D16&lt;F16,E16=":"),1,0))+IF(J16&gt;L16,2,IF(AND(J16&lt;L16,K16=":"),1,0))+IF(M16&gt;O16,2,IF(AND(M16&lt;O16,N16=":"),1,0))</f>
        <v>0</v>
      </c>
      <c r="T16" s="152" t="s">
        <v>35</v>
      </c>
      <c r="U16" s="2"/>
      <c r="V16" s="81">
        <v>3</v>
      </c>
      <c r="W16" s="82" t="str">
        <f>C21</f>
        <v>------</v>
      </c>
      <c r="X16" s="85" t="s">
        <v>8</v>
      </c>
      <c r="Y16" s="83" t="str">
        <f>C19</f>
        <v>------</v>
      </c>
      <c r="Z16" s="23"/>
      <c r="AA16" s="20"/>
      <c r="AB16" s="20"/>
      <c r="AC16" s="20"/>
      <c r="AD16" s="84"/>
      <c r="AE16" s="27">
        <f t="shared" si="2"/>
        <v>0</v>
      </c>
      <c r="AF16" s="13" t="s">
        <v>6</v>
      </c>
      <c r="AG16" s="28">
        <f t="shared" si="3"/>
        <v>0</v>
      </c>
      <c r="AH16" s="2"/>
      <c r="AJ16">
        <f>A20</f>
        <v>0</v>
      </c>
      <c r="AK16">
        <f>A18</f>
        <v>0</v>
      </c>
    </row>
    <row r="17" spans="1:37" x14ac:dyDescent="0.2">
      <c r="A17" s="205"/>
      <c r="B17" s="164"/>
      <c r="C17" s="31" t="str">
        <f>IF(A16&gt;0,IF(VLOOKUP(A16,seznam!$A$2:$C$128,2)&gt;0,VLOOKUP(A16,seznam!$A$2:$C$128,2),"------"),"------")</f>
        <v>------</v>
      </c>
      <c r="D17" s="155"/>
      <c r="E17" s="155"/>
      <c r="F17" s="157"/>
      <c r="G17" s="175"/>
      <c r="H17" s="169"/>
      <c r="I17" s="170"/>
      <c r="J17" s="140"/>
      <c r="K17" s="155"/>
      <c r="L17" s="157"/>
      <c r="M17" s="140"/>
      <c r="N17" s="155"/>
      <c r="O17" s="133"/>
      <c r="P17" s="220"/>
      <c r="Q17" s="129"/>
      <c r="R17" s="207"/>
      <c r="S17" s="204"/>
      <c r="T17" s="153"/>
      <c r="U17" s="2"/>
      <c r="V17" s="81">
        <v>4</v>
      </c>
      <c r="W17" s="82" t="str">
        <f>C15</f>
        <v>------</v>
      </c>
      <c r="X17" s="7" t="s">
        <v>8</v>
      </c>
      <c r="Y17" s="83" t="str">
        <f>C17</f>
        <v>------</v>
      </c>
      <c r="Z17" s="23"/>
      <c r="AA17" s="20"/>
      <c r="AB17" s="20"/>
      <c r="AC17" s="20"/>
      <c r="AD17" s="84"/>
      <c r="AE17" s="27">
        <f t="shared" si="2"/>
        <v>0</v>
      </c>
      <c r="AF17" s="13" t="s">
        <v>6</v>
      </c>
      <c r="AG17" s="28">
        <f t="shared" si="3"/>
        <v>0</v>
      </c>
      <c r="AH17" s="2"/>
      <c r="AJ17">
        <f>A14</f>
        <v>0</v>
      </c>
      <c r="AK17">
        <f>A16</f>
        <v>0</v>
      </c>
    </row>
    <row r="18" spans="1:37" x14ac:dyDescent="0.2">
      <c r="A18" s="205"/>
      <c r="B18" s="163">
        <v>3</v>
      </c>
      <c r="C18" s="30" t="str">
        <f>IF(A18&gt;0,IF(VLOOKUP(A18,seznam!$A$2:$C$128,3)&gt;0,VLOOKUP(A18,seznam!$A$2:$C$128,3),"------"),"------")</f>
        <v>------</v>
      </c>
      <c r="D18" s="128">
        <f>L14</f>
        <v>0</v>
      </c>
      <c r="E18" s="128" t="str">
        <f>K14</f>
        <v>:</v>
      </c>
      <c r="F18" s="156">
        <f>J14</f>
        <v>0</v>
      </c>
      <c r="G18" s="139">
        <f>L16</f>
        <v>0</v>
      </c>
      <c r="H18" s="128" t="str">
        <f>K16</f>
        <v>:</v>
      </c>
      <c r="I18" s="156">
        <f>J16</f>
        <v>0</v>
      </c>
      <c r="J18" s="141"/>
      <c r="K18" s="142"/>
      <c r="L18" s="174"/>
      <c r="M18" s="139">
        <f>AG16</f>
        <v>0</v>
      </c>
      <c r="N18" s="128" t="str">
        <f>AF16</f>
        <v>:</v>
      </c>
      <c r="O18" s="130">
        <f>AE16</f>
        <v>0</v>
      </c>
      <c r="P18" s="176">
        <f>D18+G18+M18</f>
        <v>0</v>
      </c>
      <c r="Q18" s="128" t="s">
        <v>6</v>
      </c>
      <c r="R18" s="156">
        <f>F18+I18+O18</f>
        <v>0</v>
      </c>
      <c r="S18" s="202">
        <f>IF(D18&gt;F18,2,IF(AND(D18&lt;F18,E18=":"),1,0))+IF(G18&gt;I18,2,IF(AND(G18&lt;I18,H18=":"),1,0))+IF(M18&gt;O18,2,IF(AND(M18&lt;O18,N18=":"),1,0))</f>
        <v>0</v>
      </c>
      <c r="T18" s="152" t="s">
        <v>36</v>
      </c>
      <c r="U18" s="2"/>
      <c r="V18" s="81">
        <v>5</v>
      </c>
      <c r="W18" s="82" t="str">
        <f>C17</f>
        <v>------</v>
      </c>
      <c r="X18" s="7" t="s">
        <v>8</v>
      </c>
      <c r="Y18" s="83" t="str">
        <f>C21</f>
        <v>------</v>
      </c>
      <c r="Z18" s="23"/>
      <c r="AA18" s="20"/>
      <c r="AB18" s="20"/>
      <c r="AC18" s="20"/>
      <c r="AD18" s="84"/>
      <c r="AE18" s="27">
        <f t="shared" si="2"/>
        <v>0</v>
      </c>
      <c r="AF18" s="13" t="s">
        <v>6</v>
      </c>
      <c r="AG18" s="28">
        <f t="shared" si="3"/>
        <v>0</v>
      </c>
      <c r="AH18" s="2"/>
      <c r="AJ18">
        <f>A16</f>
        <v>0</v>
      </c>
      <c r="AK18">
        <f>A20</f>
        <v>0</v>
      </c>
    </row>
    <row r="19" spans="1:37" ht="13.5" thickBot="1" x14ac:dyDescent="0.25">
      <c r="A19" s="205"/>
      <c r="B19" s="164"/>
      <c r="C19" s="31" t="str">
        <f>IF(A18&gt;0,IF(VLOOKUP(A18,seznam!$A$2:$C$128,2)&gt;0,VLOOKUP(A18,seznam!$A$2:$C$128,2),"------"),"------")</f>
        <v>------</v>
      </c>
      <c r="D19" s="155"/>
      <c r="E19" s="155"/>
      <c r="F19" s="157"/>
      <c r="G19" s="140"/>
      <c r="H19" s="155"/>
      <c r="I19" s="157"/>
      <c r="J19" s="175"/>
      <c r="K19" s="169"/>
      <c r="L19" s="170"/>
      <c r="M19" s="140"/>
      <c r="N19" s="155"/>
      <c r="O19" s="133"/>
      <c r="P19" s="177"/>
      <c r="Q19" s="155"/>
      <c r="R19" s="157"/>
      <c r="S19" s="204"/>
      <c r="T19" s="153"/>
      <c r="U19" s="2"/>
      <c r="V19" s="86">
        <v>6</v>
      </c>
      <c r="W19" s="87" t="str">
        <f>C19</f>
        <v>------</v>
      </c>
      <c r="X19" s="88" t="s">
        <v>8</v>
      </c>
      <c r="Y19" s="61" t="str">
        <f>C15</f>
        <v>------</v>
      </c>
      <c r="Z19" s="44"/>
      <c r="AA19" s="45"/>
      <c r="AB19" s="45"/>
      <c r="AC19" s="45"/>
      <c r="AD19" s="62"/>
      <c r="AE19" s="46">
        <f t="shared" si="2"/>
        <v>0</v>
      </c>
      <c r="AF19" s="47" t="s">
        <v>6</v>
      </c>
      <c r="AG19" s="48">
        <f t="shared" si="3"/>
        <v>0</v>
      </c>
      <c r="AH19" s="2"/>
      <c r="AJ19">
        <f>A18</f>
        <v>0</v>
      </c>
      <c r="AK19">
        <f>A14</f>
        <v>0</v>
      </c>
    </row>
    <row r="20" spans="1:37" x14ac:dyDescent="0.2">
      <c r="A20" s="205"/>
      <c r="B20" s="163">
        <v>4</v>
      </c>
      <c r="C20" s="30" t="str">
        <f>IF(A20&gt;0,IF(VLOOKUP(A20,seznam!$A$2:$C$128,3)&gt;0,VLOOKUP(A20,seznam!$A$2:$C$128,3),"------"),"------")</f>
        <v>------</v>
      </c>
      <c r="D20" s="128">
        <f>O14</f>
        <v>0</v>
      </c>
      <c r="E20" s="128" t="str">
        <f>N14</f>
        <v>:</v>
      </c>
      <c r="F20" s="156">
        <f>M14</f>
        <v>0</v>
      </c>
      <c r="G20" s="139">
        <f>O16</f>
        <v>0</v>
      </c>
      <c r="H20" s="128" t="str">
        <f>N16</f>
        <v>:</v>
      </c>
      <c r="I20" s="156">
        <f>M16</f>
        <v>0</v>
      </c>
      <c r="J20" s="139">
        <f>O18</f>
        <v>0</v>
      </c>
      <c r="K20" s="128" t="str">
        <f>N18</f>
        <v>:</v>
      </c>
      <c r="L20" s="156">
        <f>M18</f>
        <v>0</v>
      </c>
      <c r="M20" s="141"/>
      <c r="N20" s="142"/>
      <c r="O20" s="143"/>
      <c r="P20" s="176">
        <f>D20+G20+J20</f>
        <v>0</v>
      </c>
      <c r="Q20" s="128" t="s">
        <v>6</v>
      </c>
      <c r="R20" s="156">
        <f>F20+I20+L20</f>
        <v>0</v>
      </c>
      <c r="S20" s="202">
        <f>IF(D20&gt;F20,2,IF(AND(D20&lt;F20,E20=":"),1,0))+IF(G20&gt;I20,2,IF(AND(G20&lt;I20,H20=":"),1,0))+IF(J20&gt;L20,2,IF(AND(J20&lt;L20,K20=":"),1,0))</f>
        <v>0</v>
      </c>
      <c r="T20" s="152" t="s">
        <v>38</v>
      </c>
      <c r="U20" s="2"/>
      <c r="V20" s="2"/>
      <c r="W20" s="4"/>
      <c r="X20" s="3"/>
      <c r="Y20" s="4"/>
      <c r="Z20" s="3"/>
      <c r="AA20" s="3"/>
      <c r="AB20" s="3"/>
      <c r="AC20" s="3"/>
      <c r="AD20" s="3"/>
      <c r="AE20" s="9"/>
      <c r="AF20" s="9"/>
      <c r="AG20" s="9"/>
      <c r="AH20" s="2"/>
    </row>
    <row r="21" spans="1:37" ht="13.5" thickBot="1" x14ac:dyDescent="0.25">
      <c r="A21" s="206"/>
      <c r="B21" s="178"/>
      <c r="C21" s="19" t="str">
        <f>IF(A20&gt;0,IF(VLOOKUP(A20,seznam!$A$2:$C$128,2)&gt;0,VLOOKUP(A20,seznam!$A$2:$C$128,2),"------"),"------")</f>
        <v>------</v>
      </c>
      <c r="D21" s="179"/>
      <c r="E21" s="179"/>
      <c r="F21" s="173"/>
      <c r="G21" s="171"/>
      <c r="H21" s="179"/>
      <c r="I21" s="173"/>
      <c r="J21" s="171"/>
      <c r="K21" s="179"/>
      <c r="L21" s="173"/>
      <c r="M21" s="144"/>
      <c r="N21" s="145"/>
      <c r="O21" s="146"/>
      <c r="P21" s="180"/>
      <c r="Q21" s="179"/>
      <c r="R21" s="173"/>
      <c r="S21" s="203"/>
      <c r="T21" s="183"/>
      <c r="U21" s="2"/>
      <c r="V21" s="2"/>
      <c r="W21" s="4"/>
      <c r="X21" s="3"/>
      <c r="Y21" s="4"/>
      <c r="Z21" s="3"/>
      <c r="AA21" s="3"/>
      <c r="AB21" s="3"/>
      <c r="AC21" s="3"/>
      <c r="AD21" s="3"/>
      <c r="AE21" s="9"/>
      <c r="AF21" s="9"/>
      <c r="AG21" s="9"/>
      <c r="AH21" s="2"/>
    </row>
    <row r="22" spans="1:37" ht="13.5" thickBot="1" x14ac:dyDescent="0.25">
      <c r="A22" s="73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8"/>
      <c r="U22" s="2"/>
      <c r="V22" s="2"/>
      <c r="W22" s="4"/>
      <c r="X22" s="3"/>
      <c r="Y22" s="4"/>
      <c r="Z22" s="3"/>
      <c r="AA22" s="3"/>
      <c r="AB22" s="3"/>
      <c r="AC22" s="3"/>
      <c r="AD22" s="3"/>
      <c r="AE22" s="9"/>
      <c r="AF22" s="9"/>
      <c r="AG22" s="9"/>
      <c r="AH22" s="2"/>
    </row>
    <row r="23" spans="1:37" ht="13.5" thickBot="1" x14ac:dyDescent="0.25">
      <c r="A23" s="74"/>
      <c r="B23" s="221" t="s">
        <v>39</v>
      </c>
      <c r="C23" s="222"/>
      <c r="D23" s="223">
        <v>1</v>
      </c>
      <c r="E23" s="224"/>
      <c r="F23" s="225"/>
      <c r="G23" s="226">
        <v>2</v>
      </c>
      <c r="H23" s="224"/>
      <c r="I23" s="225"/>
      <c r="J23" s="226">
        <v>3</v>
      </c>
      <c r="K23" s="224"/>
      <c r="L23" s="225"/>
      <c r="M23" s="226">
        <v>4</v>
      </c>
      <c r="N23" s="224"/>
      <c r="O23" s="227"/>
      <c r="P23" s="223" t="s">
        <v>3</v>
      </c>
      <c r="Q23" s="228"/>
      <c r="R23" s="229"/>
      <c r="S23" s="75" t="s">
        <v>4</v>
      </c>
      <c r="T23" s="76" t="s">
        <v>5</v>
      </c>
      <c r="U23" s="2"/>
      <c r="V23" s="2"/>
      <c r="W23" s="4"/>
      <c r="X23" s="3"/>
      <c r="Y23" s="4"/>
      <c r="Z23" s="3"/>
      <c r="AA23" s="3"/>
      <c r="AB23" s="3"/>
      <c r="AC23" s="3"/>
      <c r="AD23" s="3"/>
      <c r="AE23" s="9"/>
      <c r="AF23" s="9"/>
      <c r="AG23" s="9"/>
      <c r="AH23" s="2"/>
    </row>
    <row r="24" spans="1:37" x14ac:dyDescent="0.2">
      <c r="A24" s="215"/>
      <c r="B24" s="216">
        <v>1</v>
      </c>
      <c r="C24" s="77" t="str">
        <f>IF(A24&gt;0,IF(VLOOKUP(A24,seznam!$A$2:$C$128,3)&gt;0,VLOOKUP(A24,seznam!$A$2:$C$128,3),"------"),"------")</f>
        <v>------</v>
      </c>
      <c r="D24" s="217"/>
      <c r="E24" s="218"/>
      <c r="F24" s="219"/>
      <c r="G24" s="213">
        <f>AE27</f>
        <v>0</v>
      </c>
      <c r="H24" s="209" t="str">
        <f>AF27</f>
        <v>:</v>
      </c>
      <c r="I24" s="210">
        <f>AG27</f>
        <v>0</v>
      </c>
      <c r="J24" s="213">
        <f>AG29</f>
        <v>0</v>
      </c>
      <c r="K24" s="209" t="str">
        <f>AF29</f>
        <v>:</v>
      </c>
      <c r="L24" s="210">
        <f>AE29</f>
        <v>0</v>
      </c>
      <c r="M24" s="213">
        <f>AE24</f>
        <v>0</v>
      </c>
      <c r="N24" s="209" t="str">
        <f>AF24</f>
        <v>:</v>
      </c>
      <c r="O24" s="214">
        <f>AG24</f>
        <v>0</v>
      </c>
      <c r="P24" s="208">
        <f>G24+J24+M24</f>
        <v>0</v>
      </c>
      <c r="Q24" s="209" t="s">
        <v>6</v>
      </c>
      <c r="R24" s="210">
        <f>I24+L24+O24</f>
        <v>0</v>
      </c>
      <c r="S24" s="211">
        <f>IF(G24&gt;I24,2,IF(AND(G24&lt;I24,H24=":"),1,0))+IF(J24&gt;L24,2,IF(AND(J24&lt;L24,K24=":"),1,0))+IF(M24&gt;O24,2,IF(AND(M24&lt;O24,N24=":"),1,0))</f>
        <v>0</v>
      </c>
      <c r="T24" s="212" t="s">
        <v>36</v>
      </c>
      <c r="U24" s="2"/>
      <c r="V24" s="78">
        <v>1</v>
      </c>
      <c r="W24" s="79" t="str">
        <f>C25</f>
        <v>------</v>
      </c>
      <c r="X24" s="6" t="s">
        <v>8</v>
      </c>
      <c r="Y24" s="5" t="str">
        <f>C31</f>
        <v>------</v>
      </c>
      <c r="Z24" s="21"/>
      <c r="AA24" s="22"/>
      <c r="AB24" s="22"/>
      <c r="AC24" s="22"/>
      <c r="AD24" s="24"/>
      <c r="AE24" s="10">
        <f t="shared" ref="AE24:AE29" si="4">IF(AND(LEN(Z24)&gt;0,MID(Z24,1,1)&lt;&gt;"-"),"1","0")+IF(AND(LEN(AA24)&gt;0,MID(AA24,1,1)&lt;&gt;"-"),"1","0")+IF(AND(LEN(AB24)&gt;0,MID(AB24,1,1)&lt;&gt;"-"),"1","0")+IF(AND(LEN(AC24)&gt;0,MID(AC24,1,1)&lt;&gt;"-"),"1","0")+IF(AND(LEN(AD24)&gt;0,MID(AD24,1,1)&lt;&gt;"-"),"1","0")</f>
        <v>0</v>
      </c>
      <c r="AF24" s="11" t="s">
        <v>6</v>
      </c>
      <c r="AG24" s="12">
        <f t="shared" ref="AG24:AG29" si="5">IF(AND(LEN(Z24)&gt;0,MID(Z24,1,1)="-"),"1","0")+IF(AND(LEN(AA24)&gt;0,MID(AA24,1,1)="-"),"1","0")+IF(AND(LEN(AB24)&gt;0,MID(AB24,1,1)="-"),"1","0")+IF(AND(LEN(AC24)&gt;0,MID(AC24,1,1)="-"),"1","0")+IF(AND(LEN(AD24)&gt;0,MID(AD24,1,1)="-"),"1","0")</f>
        <v>0</v>
      </c>
      <c r="AH24" s="2"/>
      <c r="AJ24">
        <f>A24</f>
        <v>0</v>
      </c>
      <c r="AK24">
        <f>A30</f>
        <v>0</v>
      </c>
    </row>
    <row r="25" spans="1:37" x14ac:dyDescent="0.2">
      <c r="A25" s="205"/>
      <c r="B25" s="164"/>
      <c r="C25" s="80" t="str">
        <f>IF(A24&gt;0,IF(VLOOKUP(A24,seznam!$A$2:$C$128,2)&gt;0,VLOOKUP(A24,seznam!$A$2:$C$128,2),"------"),"------")</f>
        <v>------</v>
      </c>
      <c r="D25" s="169"/>
      <c r="E25" s="169"/>
      <c r="F25" s="170"/>
      <c r="G25" s="140"/>
      <c r="H25" s="155"/>
      <c r="I25" s="157"/>
      <c r="J25" s="140"/>
      <c r="K25" s="155"/>
      <c r="L25" s="157"/>
      <c r="M25" s="140"/>
      <c r="N25" s="155"/>
      <c r="O25" s="133"/>
      <c r="P25" s="177"/>
      <c r="Q25" s="155"/>
      <c r="R25" s="157"/>
      <c r="S25" s="204"/>
      <c r="T25" s="153"/>
      <c r="U25" s="2"/>
      <c r="V25" s="81">
        <v>2</v>
      </c>
      <c r="W25" s="82" t="str">
        <f>C27</f>
        <v>------</v>
      </c>
      <c r="X25" s="7" t="s">
        <v>8</v>
      </c>
      <c r="Y25" s="83" t="str">
        <f>C29</f>
        <v>------</v>
      </c>
      <c r="Z25" s="23"/>
      <c r="AA25" s="20"/>
      <c r="AB25" s="20"/>
      <c r="AC25" s="20"/>
      <c r="AD25" s="84"/>
      <c r="AE25" s="27">
        <f t="shared" si="4"/>
        <v>0</v>
      </c>
      <c r="AF25" s="13" t="s">
        <v>6</v>
      </c>
      <c r="AG25" s="28">
        <f t="shared" si="5"/>
        <v>0</v>
      </c>
      <c r="AH25" s="2"/>
      <c r="AJ25">
        <f>A26</f>
        <v>0</v>
      </c>
      <c r="AK25">
        <f>A28</f>
        <v>0</v>
      </c>
    </row>
    <row r="26" spans="1:37" x14ac:dyDescent="0.2">
      <c r="A26" s="205"/>
      <c r="B26" s="163">
        <v>2</v>
      </c>
      <c r="C26" s="30" t="str">
        <f>IF(A26&gt;0,IF(VLOOKUP(A26,seznam!$A$2:$C$128,3)&gt;0,VLOOKUP(A26,seznam!$A$2:$C$128,3),"------"),"------")</f>
        <v>------</v>
      </c>
      <c r="D26" s="128">
        <f>I24</f>
        <v>0</v>
      </c>
      <c r="E26" s="128" t="str">
        <f>H24</f>
        <v>:</v>
      </c>
      <c r="F26" s="156">
        <f>G24</f>
        <v>0</v>
      </c>
      <c r="G26" s="141"/>
      <c r="H26" s="142"/>
      <c r="I26" s="174"/>
      <c r="J26" s="139">
        <f>AE25</f>
        <v>0</v>
      </c>
      <c r="K26" s="128" t="str">
        <f>AF25</f>
        <v>:</v>
      </c>
      <c r="L26" s="156">
        <f>AG25</f>
        <v>0</v>
      </c>
      <c r="M26" s="139">
        <f>AE28</f>
        <v>0</v>
      </c>
      <c r="N26" s="128" t="str">
        <f>AF28</f>
        <v>:</v>
      </c>
      <c r="O26" s="130">
        <f>AG28</f>
        <v>0</v>
      </c>
      <c r="P26" s="176">
        <f>D26+J26+M26</f>
        <v>0</v>
      </c>
      <c r="Q26" s="128" t="s">
        <v>6</v>
      </c>
      <c r="R26" s="156">
        <f>F26+L26+O26</f>
        <v>0</v>
      </c>
      <c r="S26" s="202">
        <f>IF(D26&gt;F26,2,IF(AND(D26&lt;F26,E26=":"),1,0))+IF(J26&gt;L26,2,IF(AND(J26&lt;L26,K26=":"),1,0))+IF(M26&gt;O26,2,IF(AND(M26&lt;O26,N26=":"),1,0))</f>
        <v>0</v>
      </c>
      <c r="T26" s="152" t="s">
        <v>37</v>
      </c>
      <c r="U26" s="2"/>
      <c r="V26" s="81">
        <v>3</v>
      </c>
      <c r="W26" s="82" t="str">
        <f>C31</f>
        <v>------</v>
      </c>
      <c r="X26" s="85" t="s">
        <v>8</v>
      </c>
      <c r="Y26" s="83" t="str">
        <f>C29</f>
        <v>------</v>
      </c>
      <c r="Z26" s="23"/>
      <c r="AA26" s="20"/>
      <c r="AB26" s="20"/>
      <c r="AC26" s="20"/>
      <c r="AD26" s="84"/>
      <c r="AE26" s="27">
        <f t="shared" si="4"/>
        <v>0</v>
      </c>
      <c r="AF26" s="13" t="s">
        <v>6</v>
      </c>
      <c r="AG26" s="28">
        <f t="shared" si="5"/>
        <v>0</v>
      </c>
      <c r="AH26" s="2"/>
      <c r="AJ26">
        <f>A30</f>
        <v>0</v>
      </c>
      <c r="AK26">
        <f>A28</f>
        <v>0</v>
      </c>
    </row>
    <row r="27" spans="1:37" x14ac:dyDescent="0.2">
      <c r="A27" s="205"/>
      <c r="B27" s="164"/>
      <c r="C27" s="31" t="str">
        <f>IF(A26&gt;0,IF(VLOOKUP(A26,seznam!$A$2:$C$128,2)&gt;0,VLOOKUP(A26,seznam!$A$2:$C$128,2),"------"),"------")</f>
        <v>------</v>
      </c>
      <c r="D27" s="155"/>
      <c r="E27" s="155"/>
      <c r="F27" s="157"/>
      <c r="G27" s="175"/>
      <c r="H27" s="169"/>
      <c r="I27" s="170"/>
      <c r="J27" s="140"/>
      <c r="K27" s="155"/>
      <c r="L27" s="157"/>
      <c r="M27" s="140"/>
      <c r="N27" s="155"/>
      <c r="O27" s="133"/>
      <c r="P27" s="220"/>
      <c r="Q27" s="129"/>
      <c r="R27" s="207"/>
      <c r="S27" s="204"/>
      <c r="T27" s="153"/>
      <c r="U27" s="2"/>
      <c r="V27" s="81">
        <v>4</v>
      </c>
      <c r="W27" s="82" t="str">
        <f>C25</f>
        <v>------</v>
      </c>
      <c r="X27" s="7" t="s">
        <v>8</v>
      </c>
      <c r="Y27" s="83" t="str">
        <f>C27</f>
        <v>------</v>
      </c>
      <c r="Z27" s="23"/>
      <c r="AA27" s="20"/>
      <c r="AB27" s="20"/>
      <c r="AC27" s="20"/>
      <c r="AD27" s="84"/>
      <c r="AE27" s="27">
        <f t="shared" si="4"/>
        <v>0</v>
      </c>
      <c r="AF27" s="13" t="s">
        <v>6</v>
      </c>
      <c r="AG27" s="28">
        <f t="shared" si="5"/>
        <v>0</v>
      </c>
      <c r="AH27" s="2"/>
      <c r="AJ27">
        <f>A24</f>
        <v>0</v>
      </c>
      <c r="AK27">
        <f>A26</f>
        <v>0</v>
      </c>
    </row>
    <row r="28" spans="1:37" x14ac:dyDescent="0.2">
      <c r="A28" s="205"/>
      <c r="B28" s="163">
        <v>3</v>
      </c>
      <c r="C28" s="30" t="str">
        <f>IF(A28&gt;0,IF(VLOOKUP(A28,seznam!$A$2:$C$128,3)&gt;0,VLOOKUP(A28,seznam!$A$2:$C$128,3),"------"),"------")</f>
        <v>------</v>
      </c>
      <c r="D28" s="128">
        <f>L24</f>
        <v>0</v>
      </c>
      <c r="E28" s="128" t="str">
        <f>K24</f>
        <v>:</v>
      </c>
      <c r="F28" s="156">
        <f>J24</f>
        <v>0</v>
      </c>
      <c r="G28" s="139">
        <f>L26</f>
        <v>0</v>
      </c>
      <c r="H28" s="128" t="str">
        <f>K26</f>
        <v>:</v>
      </c>
      <c r="I28" s="156">
        <f>J26</f>
        <v>0</v>
      </c>
      <c r="J28" s="141"/>
      <c r="K28" s="142"/>
      <c r="L28" s="174"/>
      <c r="M28" s="139">
        <f>AG26</f>
        <v>0</v>
      </c>
      <c r="N28" s="128" t="str">
        <f>AF26</f>
        <v>:</v>
      </c>
      <c r="O28" s="130">
        <f>AE26</f>
        <v>0</v>
      </c>
      <c r="P28" s="176">
        <f>D28+G28+M28</f>
        <v>0</v>
      </c>
      <c r="Q28" s="128" t="s">
        <v>6</v>
      </c>
      <c r="R28" s="156">
        <f>F28+I28+O28</f>
        <v>0</v>
      </c>
      <c r="S28" s="202">
        <f>IF(D28&gt;F28,2,IF(AND(D28&lt;F28,E28=":"),1,0))+IF(G28&gt;I28,2,IF(AND(G28&lt;I28,H28=":"),1,0))+IF(M28&gt;O28,2,IF(AND(M28&lt;O28,N28=":"),1,0))</f>
        <v>0</v>
      </c>
      <c r="T28" s="152" t="s">
        <v>35</v>
      </c>
      <c r="U28" s="2"/>
      <c r="V28" s="81">
        <v>5</v>
      </c>
      <c r="W28" s="82" t="str">
        <f>C27</f>
        <v>------</v>
      </c>
      <c r="X28" s="7" t="s">
        <v>8</v>
      </c>
      <c r="Y28" s="83" t="str">
        <f>C31</f>
        <v>------</v>
      </c>
      <c r="Z28" s="23"/>
      <c r="AA28" s="20"/>
      <c r="AB28" s="20"/>
      <c r="AC28" s="20"/>
      <c r="AD28" s="84"/>
      <c r="AE28" s="27">
        <f t="shared" si="4"/>
        <v>0</v>
      </c>
      <c r="AF28" s="13" t="s">
        <v>6</v>
      </c>
      <c r="AG28" s="28">
        <f t="shared" si="5"/>
        <v>0</v>
      </c>
      <c r="AH28" s="2"/>
      <c r="AJ28">
        <f>A26</f>
        <v>0</v>
      </c>
      <c r="AK28">
        <f>A30</f>
        <v>0</v>
      </c>
    </row>
    <row r="29" spans="1:37" ht="13.5" thickBot="1" x14ac:dyDescent="0.25">
      <c r="A29" s="205"/>
      <c r="B29" s="164"/>
      <c r="C29" s="31" t="str">
        <f>IF(A28&gt;0,IF(VLOOKUP(A28,seznam!$A$2:$C$128,2)&gt;0,VLOOKUP(A28,seznam!$A$2:$C$128,2),"------"),"------")</f>
        <v>------</v>
      </c>
      <c r="D29" s="155"/>
      <c r="E29" s="155"/>
      <c r="F29" s="157"/>
      <c r="G29" s="140"/>
      <c r="H29" s="155"/>
      <c r="I29" s="157"/>
      <c r="J29" s="175"/>
      <c r="K29" s="169"/>
      <c r="L29" s="170"/>
      <c r="M29" s="140"/>
      <c r="N29" s="155"/>
      <c r="O29" s="133"/>
      <c r="P29" s="177"/>
      <c r="Q29" s="155"/>
      <c r="R29" s="157"/>
      <c r="S29" s="204"/>
      <c r="T29" s="153"/>
      <c r="U29" s="2"/>
      <c r="V29" s="86">
        <v>6</v>
      </c>
      <c r="W29" s="87" t="str">
        <f>C29</f>
        <v>------</v>
      </c>
      <c r="X29" s="88" t="s">
        <v>8</v>
      </c>
      <c r="Y29" s="61" t="str">
        <f>C25</f>
        <v>------</v>
      </c>
      <c r="Z29" s="44"/>
      <c r="AA29" s="45"/>
      <c r="AB29" s="45"/>
      <c r="AC29" s="45"/>
      <c r="AD29" s="62"/>
      <c r="AE29" s="46">
        <f t="shared" si="4"/>
        <v>0</v>
      </c>
      <c r="AF29" s="47" t="s">
        <v>6</v>
      </c>
      <c r="AG29" s="48">
        <f t="shared" si="5"/>
        <v>0</v>
      </c>
      <c r="AH29" s="2"/>
      <c r="AJ29">
        <f>A28</f>
        <v>0</v>
      </c>
      <c r="AK29">
        <f>A24</f>
        <v>0</v>
      </c>
    </row>
    <row r="30" spans="1:37" x14ac:dyDescent="0.2">
      <c r="A30" s="205"/>
      <c r="B30" s="163">
        <v>4</v>
      </c>
      <c r="C30" s="30" t="str">
        <f>IF(A30&gt;0,IF(VLOOKUP(A30,seznam!$A$2:$C$128,3)&gt;0,VLOOKUP(A30,seznam!$A$2:$C$128,3),"------"),"------")</f>
        <v>------</v>
      </c>
      <c r="D30" s="128">
        <f>O24</f>
        <v>0</v>
      </c>
      <c r="E30" s="128" t="str">
        <f>N24</f>
        <v>:</v>
      </c>
      <c r="F30" s="156">
        <f>M24</f>
        <v>0</v>
      </c>
      <c r="G30" s="139">
        <f>O26</f>
        <v>0</v>
      </c>
      <c r="H30" s="128" t="str">
        <f>N26</f>
        <v>:</v>
      </c>
      <c r="I30" s="156">
        <f>M26</f>
        <v>0</v>
      </c>
      <c r="J30" s="139">
        <f>O28</f>
        <v>0</v>
      </c>
      <c r="K30" s="128" t="str">
        <f>N28</f>
        <v>:</v>
      </c>
      <c r="L30" s="156">
        <f>M28</f>
        <v>0</v>
      </c>
      <c r="M30" s="141"/>
      <c r="N30" s="142"/>
      <c r="O30" s="143"/>
      <c r="P30" s="176">
        <f>D30+G30+J30</f>
        <v>0</v>
      </c>
      <c r="Q30" s="128" t="s">
        <v>6</v>
      </c>
      <c r="R30" s="156">
        <f>F30+I30+L30</f>
        <v>0</v>
      </c>
      <c r="S30" s="202">
        <f>IF(D30&gt;F30,2,IF(AND(D30&lt;F30,E30=":"),1,0))+IF(G30&gt;I30,2,IF(AND(G30&lt;I30,H30=":"),1,0))+IF(J30&gt;L30,2,IF(AND(J30&lt;L30,K30=":"),1,0))</f>
        <v>0</v>
      </c>
      <c r="T30" s="152"/>
      <c r="U30" s="2"/>
      <c r="V30" s="2"/>
      <c r="W30" s="4"/>
      <c r="X30" s="3"/>
      <c r="Y30" s="4"/>
      <c r="Z30" s="3"/>
      <c r="AA30" s="3"/>
      <c r="AB30" s="3"/>
      <c r="AC30" s="3"/>
      <c r="AD30" s="3"/>
      <c r="AE30" s="9"/>
      <c r="AF30" s="9"/>
      <c r="AG30" s="9"/>
      <c r="AH30" s="2"/>
    </row>
    <row r="31" spans="1:37" ht="13.5" thickBot="1" x14ac:dyDescent="0.25">
      <c r="A31" s="206"/>
      <c r="B31" s="178"/>
      <c r="C31" s="19" t="str">
        <f>IF(A30&gt;0,IF(VLOOKUP(A30,seznam!$A$2:$C$128,2)&gt;0,VLOOKUP(A30,seznam!$A$2:$C$128,2),"------"),"------")</f>
        <v>------</v>
      </c>
      <c r="D31" s="179"/>
      <c r="E31" s="179"/>
      <c r="F31" s="173"/>
      <c r="G31" s="171"/>
      <c r="H31" s="179"/>
      <c r="I31" s="173"/>
      <c r="J31" s="171"/>
      <c r="K31" s="179"/>
      <c r="L31" s="173"/>
      <c r="M31" s="144"/>
      <c r="N31" s="145"/>
      <c r="O31" s="146"/>
      <c r="P31" s="180"/>
      <c r="Q31" s="179"/>
      <c r="R31" s="173"/>
      <c r="S31" s="203"/>
      <c r="T31" s="183"/>
      <c r="U31" s="2"/>
      <c r="V31" s="2"/>
      <c r="W31" s="4"/>
      <c r="X31" s="3"/>
      <c r="Y31" s="4"/>
      <c r="Z31" s="3"/>
      <c r="AA31" s="3"/>
      <c r="AB31" s="3"/>
      <c r="AC31" s="3"/>
      <c r="AD31" s="3"/>
      <c r="AE31" s="9"/>
      <c r="AF31" s="9"/>
      <c r="AG31" s="9"/>
      <c r="AH31" s="2"/>
    </row>
    <row r="32" spans="1:37" ht="13.5" thickBot="1" x14ac:dyDescent="0.25">
      <c r="A32" s="73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8"/>
      <c r="U32" s="2"/>
      <c r="V32" s="2"/>
      <c r="W32" s="4"/>
      <c r="X32" s="3"/>
      <c r="Y32" s="4"/>
      <c r="Z32" s="3"/>
      <c r="AA32" s="3"/>
      <c r="AB32" s="3"/>
      <c r="AC32" s="3"/>
      <c r="AD32" s="3"/>
      <c r="AE32" s="9"/>
      <c r="AF32" s="9"/>
      <c r="AG32" s="9"/>
      <c r="AH32" s="2"/>
    </row>
    <row r="33" spans="1:37" ht="13.5" thickBot="1" x14ac:dyDescent="0.25">
      <c r="A33" s="74"/>
      <c r="B33" s="221" t="s">
        <v>40</v>
      </c>
      <c r="C33" s="222"/>
      <c r="D33" s="223">
        <v>1</v>
      </c>
      <c r="E33" s="224"/>
      <c r="F33" s="225"/>
      <c r="G33" s="226">
        <v>2</v>
      </c>
      <c r="H33" s="224"/>
      <c r="I33" s="225"/>
      <c r="J33" s="226">
        <v>3</v>
      </c>
      <c r="K33" s="224"/>
      <c r="L33" s="225"/>
      <c r="M33" s="226">
        <v>4</v>
      </c>
      <c r="N33" s="224"/>
      <c r="O33" s="227"/>
      <c r="P33" s="223" t="s">
        <v>3</v>
      </c>
      <c r="Q33" s="228"/>
      <c r="R33" s="229"/>
      <c r="S33" s="75" t="s">
        <v>4</v>
      </c>
      <c r="T33" s="76" t="s">
        <v>5</v>
      </c>
      <c r="U33" s="2"/>
      <c r="V33" s="2"/>
      <c r="W33" s="4"/>
      <c r="X33" s="3"/>
      <c r="Y33" s="4"/>
      <c r="Z33" s="3"/>
      <c r="AA33" s="3"/>
      <c r="AB33" s="3"/>
      <c r="AC33" s="3"/>
      <c r="AD33" s="3"/>
      <c r="AE33" s="9"/>
      <c r="AF33" s="9"/>
      <c r="AG33" s="9"/>
      <c r="AH33" s="2"/>
    </row>
    <row r="34" spans="1:37" x14ac:dyDescent="0.2">
      <c r="A34" s="215"/>
      <c r="B34" s="216">
        <v>1</v>
      </c>
      <c r="C34" s="77" t="str">
        <f>IF(A34&gt;0,IF(VLOOKUP(A34,seznam!$A$2:$C$128,3)&gt;0,VLOOKUP(A34,seznam!$A$2:$C$128,3),"------"),"------")</f>
        <v>------</v>
      </c>
      <c r="D34" s="217"/>
      <c r="E34" s="218"/>
      <c r="F34" s="219"/>
      <c r="G34" s="213">
        <f>AE37</f>
        <v>0</v>
      </c>
      <c r="H34" s="209" t="str">
        <f>AF37</f>
        <v>:</v>
      </c>
      <c r="I34" s="210">
        <f>AG37</f>
        <v>0</v>
      </c>
      <c r="J34" s="213">
        <f>AG39</f>
        <v>0</v>
      </c>
      <c r="K34" s="209" t="str">
        <f>AF39</f>
        <v>:</v>
      </c>
      <c r="L34" s="210">
        <f>AE39</f>
        <v>0</v>
      </c>
      <c r="M34" s="213">
        <f>AE34</f>
        <v>0</v>
      </c>
      <c r="N34" s="209" t="str">
        <f>AF34</f>
        <v>:</v>
      </c>
      <c r="O34" s="214">
        <f>AG34</f>
        <v>0</v>
      </c>
      <c r="P34" s="208">
        <f>G34+J34+M34</f>
        <v>0</v>
      </c>
      <c r="Q34" s="209" t="s">
        <v>6</v>
      </c>
      <c r="R34" s="210">
        <f>I34+L34+O34</f>
        <v>0</v>
      </c>
      <c r="S34" s="211">
        <f>IF(G34&gt;I34,2,IF(AND(G34&lt;I34,H34=":"),1,0))+IF(J34&gt;L34,2,IF(AND(J34&lt;L34,K34=":"),1,0))+IF(M34&gt;O34,2,IF(AND(M34&lt;O34,N34=":"),1,0))</f>
        <v>0</v>
      </c>
      <c r="T34" s="212" t="s">
        <v>37</v>
      </c>
      <c r="U34" s="2"/>
      <c r="V34" s="78">
        <v>1</v>
      </c>
      <c r="W34" s="79" t="str">
        <f>C35</f>
        <v>------</v>
      </c>
      <c r="X34" s="6" t="s">
        <v>8</v>
      </c>
      <c r="Y34" s="5" t="str">
        <f>C41</f>
        <v>------</v>
      </c>
      <c r="Z34" s="21"/>
      <c r="AA34" s="22"/>
      <c r="AB34" s="22"/>
      <c r="AC34" s="22"/>
      <c r="AD34" s="24"/>
      <c r="AE34" s="10">
        <f t="shared" ref="AE34:AE39" si="6">IF(AND(LEN(Z34)&gt;0,MID(Z34,1,1)&lt;&gt;"-"),"1","0")+IF(AND(LEN(AA34)&gt;0,MID(AA34,1,1)&lt;&gt;"-"),"1","0")+IF(AND(LEN(AB34)&gt;0,MID(AB34,1,1)&lt;&gt;"-"),"1","0")+IF(AND(LEN(AC34)&gt;0,MID(AC34,1,1)&lt;&gt;"-"),"1","0")+IF(AND(LEN(AD34)&gt;0,MID(AD34,1,1)&lt;&gt;"-"),"1","0")</f>
        <v>0</v>
      </c>
      <c r="AF34" s="11" t="s">
        <v>6</v>
      </c>
      <c r="AG34" s="12">
        <f t="shared" ref="AG34:AG39" si="7">IF(AND(LEN(Z34)&gt;0,MID(Z34,1,1)="-"),"1","0")+IF(AND(LEN(AA34)&gt;0,MID(AA34,1,1)="-"),"1","0")+IF(AND(LEN(AB34)&gt;0,MID(AB34,1,1)="-"),"1","0")+IF(AND(LEN(AC34)&gt;0,MID(AC34,1,1)="-"),"1","0")+IF(AND(LEN(AD34)&gt;0,MID(AD34,1,1)="-"),"1","0")</f>
        <v>0</v>
      </c>
      <c r="AH34" s="2"/>
      <c r="AJ34">
        <f>A34</f>
        <v>0</v>
      </c>
      <c r="AK34">
        <f>A40</f>
        <v>0</v>
      </c>
    </row>
    <row r="35" spans="1:37" x14ac:dyDescent="0.2">
      <c r="A35" s="205"/>
      <c r="B35" s="164"/>
      <c r="C35" s="80" t="str">
        <f>IF(A34&gt;0,IF(VLOOKUP(A34,seznam!$A$2:$C$128,2)&gt;0,VLOOKUP(A34,seznam!$A$2:$C$128,2),"------"),"------")</f>
        <v>------</v>
      </c>
      <c r="D35" s="169"/>
      <c r="E35" s="169"/>
      <c r="F35" s="170"/>
      <c r="G35" s="140"/>
      <c r="H35" s="155"/>
      <c r="I35" s="157"/>
      <c r="J35" s="140"/>
      <c r="K35" s="155"/>
      <c r="L35" s="157"/>
      <c r="M35" s="140"/>
      <c r="N35" s="155"/>
      <c r="O35" s="133"/>
      <c r="P35" s="177"/>
      <c r="Q35" s="155"/>
      <c r="R35" s="157"/>
      <c r="S35" s="204"/>
      <c r="T35" s="153"/>
      <c r="U35" s="2"/>
      <c r="V35" s="81">
        <v>2</v>
      </c>
      <c r="W35" s="82" t="str">
        <f>C37</f>
        <v>------</v>
      </c>
      <c r="X35" s="7" t="s">
        <v>8</v>
      </c>
      <c r="Y35" s="83" t="str">
        <f>C39</f>
        <v>------</v>
      </c>
      <c r="Z35" s="23"/>
      <c r="AA35" s="20"/>
      <c r="AB35" s="20"/>
      <c r="AC35" s="20"/>
      <c r="AD35" s="84"/>
      <c r="AE35" s="27">
        <f t="shared" si="6"/>
        <v>0</v>
      </c>
      <c r="AF35" s="13" t="s">
        <v>6</v>
      </c>
      <c r="AG35" s="28">
        <f t="shared" si="7"/>
        <v>0</v>
      </c>
      <c r="AH35" s="2"/>
      <c r="AJ35">
        <f>A36</f>
        <v>0</v>
      </c>
      <c r="AK35">
        <f>A38</f>
        <v>0</v>
      </c>
    </row>
    <row r="36" spans="1:37" x14ac:dyDescent="0.2">
      <c r="A36" s="205"/>
      <c r="B36" s="163">
        <v>2</v>
      </c>
      <c r="C36" s="30" t="str">
        <f>IF(A36&gt;0,IF(VLOOKUP(A36,seznam!$A$2:$C$128,3)&gt;0,VLOOKUP(A36,seznam!$A$2:$C$128,3),"------"),"------")</f>
        <v>------</v>
      </c>
      <c r="D36" s="128">
        <f>I34</f>
        <v>0</v>
      </c>
      <c r="E36" s="128" t="str">
        <f>H34</f>
        <v>:</v>
      </c>
      <c r="F36" s="156">
        <f>G34</f>
        <v>0</v>
      </c>
      <c r="G36" s="141"/>
      <c r="H36" s="142"/>
      <c r="I36" s="174"/>
      <c r="J36" s="139">
        <f>AE35</f>
        <v>0</v>
      </c>
      <c r="K36" s="128" t="str">
        <f>AF35</f>
        <v>:</v>
      </c>
      <c r="L36" s="156">
        <f>AG35</f>
        <v>0</v>
      </c>
      <c r="M36" s="139">
        <f>AE38</f>
        <v>0</v>
      </c>
      <c r="N36" s="128" t="str">
        <f>AF38</f>
        <v>:</v>
      </c>
      <c r="O36" s="130">
        <f>AG38</f>
        <v>0</v>
      </c>
      <c r="P36" s="176">
        <f>D36+J36+M36</f>
        <v>0</v>
      </c>
      <c r="Q36" s="128" t="s">
        <v>6</v>
      </c>
      <c r="R36" s="156">
        <f>F36+L36+O36</f>
        <v>0</v>
      </c>
      <c r="S36" s="202">
        <f>IF(D36&gt;F36,2,IF(AND(D36&lt;F36,E36=":"),1,0))+IF(J36&gt;L36,2,IF(AND(J36&lt;L36,K36=":"),1,0))+IF(M36&gt;O36,2,IF(AND(M36&lt;O36,N36=":"),1,0))</f>
        <v>0</v>
      </c>
      <c r="T36" s="152" t="s">
        <v>35</v>
      </c>
      <c r="U36" s="2"/>
      <c r="V36" s="81">
        <v>3</v>
      </c>
      <c r="W36" s="82" t="str">
        <f>C41</f>
        <v>------</v>
      </c>
      <c r="X36" s="85" t="s">
        <v>8</v>
      </c>
      <c r="Y36" s="83" t="str">
        <f>C39</f>
        <v>------</v>
      </c>
      <c r="Z36" s="23"/>
      <c r="AA36" s="20"/>
      <c r="AB36" s="20"/>
      <c r="AC36" s="20"/>
      <c r="AD36" s="84"/>
      <c r="AE36" s="27">
        <f t="shared" si="6"/>
        <v>0</v>
      </c>
      <c r="AF36" s="13" t="s">
        <v>6</v>
      </c>
      <c r="AG36" s="28">
        <f t="shared" si="7"/>
        <v>0</v>
      </c>
      <c r="AH36" s="2"/>
      <c r="AJ36">
        <f>A40</f>
        <v>0</v>
      </c>
      <c r="AK36">
        <f>A38</f>
        <v>0</v>
      </c>
    </row>
    <row r="37" spans="1:37" x14ac:dyDescent="0.2">
      <c r="A37" s="205"/>
      <c r="B37" s="164"/>
      <c r="C37" s="31" t="str">
        <f>IF(A36&gt;0,IF(VLOOKUP(A36,seznam!$A$2:$C$128,2)&gt;0,VLOOKUP(A36,seznam!$A$2:$C$128,2),"------"),"------")</f>
        <v>------</v>
      </c>
      <c r="D37" s="155"/>
      <c r="E37" s="155"/>
      <c r="F37" s="157"/>
      <c r="G37" s="175"/>
      <c r="H37" s="169"/>
      <c r="I37" s="170"/>
      <c r="J37" s="140"/>
      <c r="K37" s="155"/>
      <c r="L37" s="157"/>
      <c r="M37" s="140"/>
      <c r="N37" s="155"/>
      <c r="O37" s="133"/>
      <c r="P37" s="220"/>
      <c r="Q37" s="129"/>
      <c r="R37" s="207"/>
      <c r="S37" s="204"/>
      <c r="T37" s="153"/>
      <c r="U37" s="2"/>
      <c r="V37" s="81">
        <v>4</v>
      </c>
      <c r="W37" s="82" t="str">
        <f>C35</f>
        <v>------</v>
      </c>
      <c r="X37" s="7" t="s">
        <v>8</v>
      </c>
      <c r="Y37" s="83" t="str">
        <f>C37</f>
        <v>------</v>
      </c>
      <c r="Z37" s="23"/>
      <c r="AA37" s="20"/>
      <c r="AB37" s="20"/>
      <c r="AC37" s="20"/>
      <c r="AD37" s="84"/>
      <c r="AE37" s="27">
        <f t="shared" si="6"/>
        <v>0</v>
      </c>
      <c r="AF37" s="13" t="s">
        <v>6</v>
      </c>
      <c r="AG37" s="28">
        <f t="shared" si="7"/>
        <v>0</v>
      </c>
      <c r="AH37" s="2"/>
      <c r="AJ37">
        <f>A34</f>
        <v>0</v>
      </c>
      <c r="AK37">
        <f>A36</f>
        <v>0</v>
      </c>
    </row>
    <row r="38" spans="1:37" x14ac:dyDescent="0.2">
      <c r="A38" s="205"/>
      <c r="B38" s="163">
        <v>3</v>
      </c>
      <c r="C38" s="30" t="str">
        <f>IF(A38&gt;0,IF(VLOOKUP(A38,seznam!$A$2:$C$128,3)&gt;0,VLOOKUP(A38,seznam!$A$2:$C$128,3),"------"),"------")</f>
        <v>------</v>
      </c>
      <c r="D38" s="128">
        <f>L34</f>
        <v>0</v>
      </c>
      <c r="E38" s="128" t="str">
        <f>K34</f>
        <v>:</v>
      </c>
      <c r="F38" s="156">
        <f>J34</f>
        <v>0</v>
      </c>
      <c r="G38" s="139">
        <f>L36</f>
        <v>0</v>
      </c>
      <c r="H38" s="128" t="str">
        <f>K36</f>
        <v>:</v>
      </c>
      <c r="I38" s="156">
        <f>J36</f>
        <v>0</v>
      </c>
      <c r="J38" s="141"/>
      <c r="K38" s="142"/>
      <c r="L38" s="174"/>
      <c r="M38" s="139">
        <f>AG36</f>
        <v>0</v>
      </c>
      <c r="N38" s="128" t="str">
        <f>AF36</f>
        <v>:</v>
      </c>
      <c r="O38" s="130">
        <f>AE36</f>
        <v>0</v>
      </c>
      <c r="P38" s="176">
        <f>D38+G38+M38</f>
        <v>0</v>
      </c>
      <c r="Q38" s="128" t="s">
        <v>6</v>
      </c>
      <c r="R38" s="156">
        <f>F38+I38+O38</f>
        <v>0</v>
      </c>
      <c r="S38" s="202">
        <f>IF(D38&gt;F38,2,IF(AND(D38&lt;F38,E38=":"),1,0))+IF(G38&gt;I38,2,IF(AND(G38&lt;I38,H38=":"),1,0))+IF(M38&gt;O38,2,IF(AND(M38&lt;O38,N38=":"),1,0))</f>
        <v>0</v>
      </c>
      <c r="T38" s="152" t="s">
        <v>36</v>
      </c>
      <c r="U38" s="2"/>
      <c r="V38" s="81">
        <v>5</v>
      </c>
      <c r="W38" s="82" t="str">
        <f>C37</f>
        <v>------</v>
      </c>
      <c r="X38" s="7" t="s">
        <v>8</v>
      </c>
      <c r="Y38" s="83" t="str">
        <f>C41</f>
        <v>------</v>
      </c>
      <c r="Z38" s="23"/>
      <c r="AA38" s="20"/>
      <c r="AB38" s="20"/>
      <c r="AC38" s="20"/>
      <c r="AD38" s="84"/>
      <c r="AE38" s="27">
        <f t="shared" si="6"/>
        <v>0</v>
      </c>
      <c r="AF38" s="13" t="s">
        <v>6</v>
      </c>
      <c r="AG38" s="28">
        <f t="shared" si="7"/>
        <v>0</v>
      </c>
      <c r="AH38" s="2"/>
      <c r="AJ38">
        <f>A36</f>
        <v>0</v>
      </c>
      <c r="AK38">
        <f>A40</f>
        <v>0</v>
      </c>
    </row>
    <row r="39" spans="1:37" ht="13.5" thickBot="1" x14ac:dyDescent="0.25">
      <c r="A39" s="205"/>
      <c r="B39" s="164"/>
      <c r="C39" s="31" t="str">
        <f>IF(A38&gt;0,IF(VLOOKUP(A38,seznam!$A$2:$C$128,2)&gt;0,VLOOKUP(A38,seznam!$A$2:$C$128,2),"------"),"------")</f>
        <v>------</v>
      </c>
      <c r="D39" s="155"/>
      <c r="E39" s="155"/>
      <c r="F39" s="157"/>
      <c r="G39" s="140"/>
      <c r="H39" s="155"/>
      <c r="I39" s="157"/>
      <c r="J39" s="175"/>
      <c r="K39" s="169"/>
      <c r="L39" s="170"/>
      <c r="M39" s="140"/>
      <c r="N39" s="155"/>
      <c r="O39" s="133"/>
      <c r="P39" s="177"/>
      <c r="Q39" s="155"/>
      <c r="R39" s="157"/>
      <c r="S39" s="204"/>
      <c r="T39" s="153"/>
      <c r="U39" s="2"/>
      <c r="V39" s="86">
        <v>6</v>
      </c>
      <c r="W39" s="87" t="str">
        <f>C39</f>
        <v>------</v>
      </c>
      <c r="X39" s="88" t="s">
        <v>8</v>
      </c>
      <c r="Y39" s="61" t="str">
        <f>C35</f>
        <v>------</v>
      </c>
      <c r="Z39" s="44"/>
      <c r="AA39" s="45"/>
      <c r="AB39" s="45"/>
      <c r="AC39" s="45"/>
      <c r="AD39" s="62"/>
      <c r="AE39" s="46">
        <f t="shared" si="6"/>
        <v>0</v>
      </c>
      <c r="AF39" s="47" t="s">
        <v>6</v>
      </c>
      <c r="AG39" s="48">
        <f t="shared" si="7"/>
        <v>0</v>
      </c>
      <c r="AH39" s="2"/>
      <c r="AJ39">
        <f>A38</f>
        <v>0</v>
      </c>
      <c r="AK39">
        <f>A34</f>
        <v>0</v>
      </c>
    </row>
    <row r="40" spans="1:37" x14ac:dyDescent="0.2">
      <c r="A40" s="205"/>
      <c r="B40" s="163">
        <v>4</v>
      </c>
      <c r="C40" s="30" t="str">
        <f>IF(A40&gt;0,IF(VLOOKUP(A40,seznam!$A$2:$C$128,3)&gt;0,VLOOKUP(A40,seznam!$A$2:$C$128,3),"------"),"------")</f>
        <v>------</v>
      </c>
      <c r="D40" s="128">
        <f>O34</f>
        <v>0</v>
      </c>
      <c r="E40" s="128" t="str">
        <f>N34</f>
        <v>:</v>
      </c>
      <c r="F40" s="156">
        <f>M34</f>
        <v>0</v>
      </c>
      <c r="G40" s="139">
        <f>O36</f>
        <v>0</v>
      </c>
      <c r="H40" s="128" t="str">
        <f>N36</f>
        <v>:</v>
      </c>
      <c r="I40" s="156">
        <f>M36</f>
        <v>0</v>
      </c>
      <c r="J40" s="139">
        <f>O38</f>
        <v>0</v>
      </c>
      <c r="K40" s="128" t="str">
        <f>N38</f>
        <v>:</v>
      </c>
      <c r="L40" s="156">
        <f>M38</f>
        <v>0</v>
      </c>
      <c r="M40" s="141"/>
      <c r="N40" s="142"/>
      <c r="O40" s="143"/>
      <c r="P40" s="176">
        <f>D40+G40+J40</f>
        <v>0</v>
      </c>
      <c r="Q40" s="128" t="s">
        <v>6</v>
      </c>
      <c r="R40" s="156">
        <f>F40+I40+L40</f>
        <v>0</v>
      </c>
      <c r="S40" s="202">
        <f>IF(D40&gt;F40,2,IF(AND(D40&lt;F40,E40=":"),1,0))+IF(G40&gt;I40,2,IF(AND(G40&lt;I40,H40=":"),1,0))+IF(J40&gt;L40,2,IF(AND(J40&lt;L40,K40=":"),1,0))</f>
        <v>0</v>
      </c>
      <c r="T40" s="152" t="s">
        <v>38</v>
      </c>
      <c r="U40" s="2"/>
      <c r="V40" s="2"/>
      <c r="W40" s="4"/>
      <c r="X40" s="3"/>
      <c r="Y40" s="4"/>
      <c r="Z40" s="3"/>
      <c r="AA40" s="3"/>
      <c r="AB40" s="3"/>
      <c r="AC40" s="3"/>
      <c r="AD40" s="3"/>
      <c r="AE40" s="9"/>
      <c r="AF40" s="9"/>
      <c r="AG40" s="9"/>
      <c r="AH40" s="2"/>
    </row>
    <row r="41" spans="1:37" ht="13.5" thickBot="1" x14ac:dyDescent="0.25">
      <c r="A41" s="206"/>
      <c r="B41" s="178"/>
      <c r="C41" s="19" t="str">
        <f>IF(A40&gt;0,IF(VLOOKUP(A40,seznam!$A$2:$C$128,2)&gt;0,VLOOKUP(A40,seznam!$A$2:$C$128,2),"------"),"------")</f>
        <v>------</v>
      </c>
      <c r="D41" s="179"/>
      <c r="E41" s="179"/>
      <c r="F41" s="173"/>
      <c r="G41" s="171"/>
      <c r="H41" s="179"/>
      <c r="I41" s="173"/>
      <c r="J41" s="171"/>
      <c r="K41" s="179"/>
      <c r="L41" s="173"/>
      <c r="M41" s="144"/>
      <c r="N41" s="145"/>
      <c r="O41" s="146"/>
      <c r="P41" s="180"/>
      <c r="Q41" s="179"/>
      <c r="R41" s="173"/>
      <c r="S41" s="203"/>
      <c r="T41" s="183"/>
      <c r="U41" s="2"/>
      <c r="V41" s="2"/>
      <c r="W41" s="4"/>
      <c r="X41" s="3"/>
      <c r="Y41" s="4"/>
      <c r="Z41" s="3"/>
      <c r="AA41" s="3"/>
      <c r="AB41" s="3"/>
      <c r="AC41" s="3"/>
      <c r="AD41" s="3"/>
      <c r="AE41" s="9"/>
      <c r="AF41" s="9"/>
      <c r="AG41" s="9"/>
      <c r="AH41" s="2"/>
    </row>
    <row r="42" spans="1:37" x14ac:dyDescent="0.2">
      <c r="A42" s="73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8"/>
      <c r="U42" s="2"/>
      <c r="V42" s="2"/>
      <c r="W42" s="4"/>
      <c r="X42" s="3"/>
      <c r="Y42" s="4"/>
      <c r="Z42" s="3"/>
      <c r="AA42" s="3"/>
      <c r="AB42" s="3"/>
      <c r="AC42" s="3"/>
      <c r="AD42" s="3"/>
      <c r="AE42" s="9"/>
      <c r="AF42" s="9"/>
      <c r="AG42" s="9"/>
      <c r="AH42" s="2"/>
    </row>
  </sheetData>
  <mergeCells count="297">
    <mergeCell ref="B1:AG1"/>
    <mergeCell ref="B3:C3"/>
    <mergeCell ref="D3:F3"/>
    <mergeCell ref="G3:I3"/>
    <mergeCell ref="J3:L3"/>
    <mergeCell ref="M3:O3"/>
    <mergeCell ref="P3:R3"/>
    <mergeCell ref="P4:P5"/>
    <mergeCell ref="Q4:Q5"/>
    <mergeCell ref="R4:R5"/>
    <mergeCell ref="S4:S5"/>
    <mergeCell ref="T4:T5"/>
    <mergeCell ref="N4:N5"/>
    <mergeCell ref="O4:O5"/>
    <mergeCell ref="A6:A7"/>
    <mergeCell ref="B6:B7"/>
    <mergeCell ref="D6:D7"/>
    <mergeCell ref="E6:E7"/>
    <mergeCell ref="F6:F7"/>
    <mergeCell ref="J4:J5"/>
    <mergeCell ref="K4:K5"/>
    <mergeCell ref="L4:L5"/>
    <mergeCell ref="M4:M5"/>
    <mergeCell ref="A4:A5"/>
    <mergeCell ref="B4:B5"/>
    <mergeCell ref="D4:F5"/>
    <mergeCell ref="G4:G5"/>
    <mergeCell ref="H4:H5"/>
    <mergeCell ref="I4:I5"/>
    <mergeCell ref="O6:O7"/>
    <mergeCell ref="P6:P7"/>
    <mergeCell ref="Q6:Q7"/>
    <mergeCell ref="R6:R7"/>
    <mergeCell ref="S6:S7"/>
    <mergeCell ref="T6:T7"/>
    <mergeCell ref="G6:I7"/>
    <mergeCell ref="J6:J7"/>
    <mergeCell ref="K6:K7"/>
    <mergeCell ref="L6:L7"/>
    <mergeCell ref="M6:M7"/>
    <mergeCell ref="N6:N7"/>
    <mergeCell ref="A10:A11"/>
    <mergeCell ref="B10:B11"/>
    <mergeCell ref="D10:D11"/>
    <mergeCell ref="E10:E11"/>
    <mergeCell ref="F10:F11"/>
    <mergeCell ref="H8:H9"/>
    <mergeCell ref="I8:I9"/>
    <mergeCell ref="J8:L9"/>
    <mergeCell ref="M8:M9"/>
    <mergeCell ref="A8:A9"/>
    <mergeCell ref="B8:B9"/>
    <mergeCell ref="D8:D9"/>
    <mergeCell ref="E8:E9"/>
    <mergeCell ref="F8:F9"/>
    <mergeCell ref="G8:G9"/>
    <mergeCell ref="S10:S11"/>
    <mergeCell ref="T10:T11"/>
    <mergeCell ref="G10:G11"/>
    <mergeCell ref="H10:H11"/>
    <mergeCell ref="I10:I11"/>
    <mergeCell ref="J10:J11"/>
    <mergeCell ref="K10:K11"/>
    <mergeCell ref="L10:L11"/>
    <mergeCell ref="P8:P9"/>
    <mergeCell ref="Q8:Q9"/>
    <mergeCell ref="R8:R9"/>
    <mergeCell ref="S8:S9"/>
    <mergeCell ref="T8:T9"/>
    <mergeCell ref="N8:N9"/>
    <mergeCell ref="O8:O9"/>
    <mergeCell ref="B13:C13"/>
    <mergeCell ref="D13:F13"/>
    <mergeCell ref="G13:I13"/>
    <mergeCell ref="J13:L13"/>
    <mergeCell ref="M13:O13"/>
    <mergeCell ref="P13:R13"/>
    <mergeCell ref="M10:O11"/>
    <mergeCell ref="P10:P11"/>
    <mergeCell ref="Q10:Q11"/>
    <mergeCell ref="R10:R11"/>
    <mergeCell ref="P14:P15"/>
    <mergeCell ref="Q14:Q15"/>
    <mergeCell ref="R14:R15"/>
    <mergeCell ref="S14:S15"/>
    <mergeCell ref="T14:T15"/>
    <mergeCell ref="A16:A17"/>
    <mergeCell ref="B16:B17"/>
    <mergeCell ref="D16:D17"/>
    <mergeCell ref="E16:E17"/>
    <mergeCell ref="F16:F17"/>
    <mergeCell ref="J14:J15"/>
    <mergeCell ref="K14:K15"/>
    <mergeCell ref="L14:L15"/>
    <mergeCell ref="M14:M15"/>
    <mergeCell ref="N14:N15"/>
    <mergeCell ref="O14:O15"/>
    <mergeCell ref="A14:A15"/>
    <mergeCell ref="B14:B15"/>
    <mergeCell ref="D14:F15"/>
    <mergeCell ref="G14:G15"/>
    <mergeCell ref="H14:H15"/>
    <mergeCell ref="I14:I15"/>
    <mergeCell ref="O16:O17"/>
    <mergeCell ref="P16:P17"/>
    <mergeCell ref="Q16:Q17"/>
    <mergeCell ref="R16:R17"/>
    <mergeCell ref="S16:S17"/>
    <mergeCell ref="T16:T17"/>
    <mergeCell ref="G16:I17"/>
    <mergeCell ref="J16:J17"/>
    <mergeCell ref="K16:K17"/>
    <mergeCell ref="L16:L17"/>
    <mergeCell ref="M16:M17"/>
    <mergeCell ref="N16:N17"/>
    <mergeCell ref="A20:A21"/>
    <mergeCell ref="B20:B21"/>
    <mergeCell ref="D20:D21"/>
    <mergeCell ref="E20:E21"/>
    <mergeCell ref="F20:F21"/>
    <mergeCell ref="H18:H19"/>
    <mergeCell ref="I18:I19"/>
    <mergeCell ref="J18:L19"/>
    <mergeCell ref="M18:M19"/>
    <mergeCell ref="A18:A19"/>
    <mergeCell ref="B18:B19"/>
    <mergeCell ref="D18:D19"/>
    <mergeCell ref="E18:E19"/>
    <mergeCell ref="F18:F19"/>
    <mergeCell ref="G18:G19"/>
    <mergeCell ref="S20:S21"/>
    <mergeCell ref="T20:T21"/>
    <mergeCell ref="G20:G21"/>
    <mergeCell ref="H20:H21"/>
    <mergeCell ref="I20:I21"/>
    <mergeCell ref="J20:J21"/>
    <mergeCell ref="K20:K21"/>
    <mergeCell ref="L20:L21"/>
    <mergeCell ref="P18:P19"/>
    <mergeCell ref="Q18:Q19"/>
    <mergeCell ref="R18:R19"/>
    <mergeCell ref="S18:S19"/>
    <mergeCell ref="T18:T19"/>
    <mergeCell ref="N18:N19"/>
    <mergeCell ref="O18:O19"/>
    <mergeCell ref="B23:C23"/>
    <mergeCell ref="D23:F23"/>
    <mergeCell ref="G23:I23"/>
    <mergeCell ref="J23:L23"/>
    <mergeCell ref="M23:O23"/>
    <mergeCell ref="P23:R23"/>
    <mergeCell ref="M20:O21"/>
    <mergeCell ref="P20:P21"/>
    <mergeCell ref="Q20:Q21"/>
    <mergeCell ref="R20:R21"/>
    <mergeCell ref="P24:P25"/>
    <mergeCell ref="Q24:Q25"/>
    <mergeCell ref="R24:R25"/>
    <mergeCell ref="S24:S25"/>
    <mergeCell ref="T24:T25"/>
    <mergeCell ref="A26:A27"/>
    <mergeCell ref="B26:B27"/>
    <mergeCell ref="D26:D27"/>
    <mergeCell ref="E26:E27"/>
    <mergeCell ref="F26:F27"/>
    <mergeCell ref="J24:J25"/>
    <mergeCell ref="K24:K25"/>
    <mergeCell ref="L24:L25"/>
    <mergeCell ref="M24:M25"/>
    <mergeCell ref="N24:N25"/>
    <mergeCell ref="O24:O25"/>
    <mergeCell ref="A24:A25"/>
    <mergeCell ref="B24:B25"/>
    <mergeCell ref="D24:F25"/>
    <mergeCell ref="G24:G25"/>
    <mergeCell ref="H24:H25"/>
    <mergeCell ref="I24:I25"/>
    <mergeCell ref="O26:O27"/>
    <mergeCell ref="P26:P27"/>
    <mergeCell ref="Q26:Q27"/>
    <mergeCell ref="R26:R27"/>
    <mergeCell ref="S26:S27"/>
    <mergeCell ref="T26:T27"/>
    <mergeCell ref="G26:I27"/>
    <mergeCell ref="J26:J27"/>
    <mergeCell ref="K26:K27"/>
    <mergeCell ref="L26:L27"/>
    <mergeCell ref="M26:M27"/>
    <mergeCell ref="N26:N27"/>
    <mergeCell ref="A30:A31"/>
    <mergeCell ref="B30:B31"/>
    <mergeCell ref="D30:D31"/>
    <mergeCell ref="E30:E31"/>
    <mergeCell ref="F30:F31"/>
    <mergeCell ref="H28:H29"/>
    <mergeCell ref="I28:I29"/>
    <mergeCell ref="J28:L29"/>
    <mergeCell ref="M28:M29"/>
    <mergeCell ref="A28:A29"/>
    <mergeCell ref="B28:B29"/>
    <mergeCell ref="D28:D29"/>
    <mergeCell ref="E28:E29"/>
    <mergeCell ref="F28:F29"/>
    <mergeCell ref="G28:G29"/>
    <mergeCell ref="S30:S31"/>
    <mergeCell ref="T30:T31"/>
    <mergeCell ref="G30:G31"/>
    <mergeCell ref="H30:H31"/>
    <mergeCell ref="I30:I31"/>
    <mergeCell ref="J30:J31"/>
    <mergeCell ref="K30:K31"/>
    <mergeCell ref="L30:L31"/>
    <mergeCell ref="P28:P29"/>
    <mergeCell ref="Q28:Q29"/>
    <mergeCell ref="R28:R29"/>
    <mergeCell ref="S28:S29"/>
    <mergeCell ref="T28:T29"/>
    <mergeCell ref="N28:N29"/>
    <mergeCell ref="O28:O29"/>
    <mergeCell ref="B33:C33"/>
    <mergeCell ref="D33:F33"/>
    <mergeCell ref="G33:I33"/>
    <mergeCell ref="J33:L33"/>
    <mergeCell ref="M33:O33"/>
    <mergeCell ref="P33:R33"/>
    <mergeCell ref="M30:O31"/>
    <mergeCell ref="P30:P31"/>
    <mergeCell ref="Q30:Q31"/>
    <mergeCell ref="R30:R31"/>
    <mergeCell ref="P34:P35"/>
    <mergeCell ref="Q34:Q35"/>
    <mergeCell ref="R34:R35"/>
    <mergeCell ref="S34:S35"/>
    <mergeCell ref="T34:T35"/>
    <mergeCell ref="A36:A37"/>
    <mergeCell ref="B36:B37"/>
    <mergeCell ref="D36:D37"/>
    <mergeCell ref="E36:E37"/>
    <mergeCell ref="F36:F37"/>
    <mergeCell ref="J34:J35"/>
    <mergeCell ref="K34:K35"/>
    <mergeCell ref="L34:L35"/>
    <mergeCell ref="M34:M35"/>
    <mergeCell ref="N34:N35"/>
    <mergeCell ref="O34:O35"/>
    <mergeCell ref="A34:A35"/>
    <mergeCell ref="B34:B35"/>
    <mergeCell ref="D34:F35"/>
    <mergeCell ref="G34:G35"/>
    <mergeCell ref="H34:H35"/>
    <mergeCell ref="I34:I35"/>
    <mergeCell ref="O36:O37"/>
    <mergeCell ref="P36:P37"/>
    <mergeCell ref="Q36:Q37"/>
    <mergeCell ref="R36:R37"/>
    <mergeCell ref="S36:S37"/>
    <mergeCell ref="T36:T37"/>
    <mergeCell ref="G36:I37"/>
    <mergeCell ref="J36:J37"/>
    <mergeCell ref="K36:K37"/>
    <mergeCell ref="L36:L37"/>
    <mergeCell ref="M36:M37"/>
    <mergeCell ref="N36:N37"/>
    <mergeCell ref="P38:P39"/>
    <mergeCell ref="Q38:Q39"/>
    <mergeCell ref="R38:R39"/>
    <mergeCell ref="S38:S39"/>
    <mergeCell ref="T38:T39"/>
    <mergeCell ref="A40:A41"/>
    <mergeCell ref="B40:B41"/>
    <mergeCell ref="D40:D41"/>
    <mergeCell ref="E40:E41"/>
    <mergeCell ref="F40:F41"/>
    <mergeCell ref="H38:H39"/>
    <mergeCell ref="I38:I39"/>
    <mergeCell ref="J38:L39"/>
    <mergeCell ref="M38:M39"/>
    <mergeCell ref="N38:N39"/>
    <mergeCell ref="O38:O39"/>
    <mergeCell ref="A38:A39"/>
    <mergeCell ref="B38:B39"/>
    <mergeCell ref="D38:D39"/>
    <mergeCell ref="E38:E39"/>
    <mergeCell ref="F38:F39"/>
    <mergeCell ref="G38:G39"/>
    <mergeCell ref="M40:O41"/>
    <mergeCell ref="P40:P41"/>
    <mergeCell ref="Q40:Q41"/>
    <mergeCell ref="R40:R41"/>
    <mergeCell ref="S40:S41"/>
    <mergeCell ref="T40:T41"/>
    <mergeCell ref="G40:G41"/>
    <mergeCell ref="H40:H41"/>
    <mergeCell ref="I40:I41"/>
    <mergeCell ref="J40:J41"/>
    <mergeCell ref="K40:K41"/>
    <mergeCell ref="L40:L41"/>
  </mergeCells>
  <pageMargins left="0.7" right="0.7" top="0.78740157499999996" bottom="0.78740157499999996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BB42"/>
  <sheetViews>
    <sheetView zoomScaleNormal="100" zoomScaleSheetLayoutView="100" workbookViewId="0">
      <selection activeCell="C1" sqref="C1:U1"/>
    </sheetView>
  </sheetViews>
  <sheetFormatPr defaultRowHeight="12.75" x14ac:dyDescent="0.2"/>
  <cols>
    <col min="1" max="1" width="3.42578125" style="2" customWidth="1"/>
    <col min="2" max="3" width="2" style="2" customWidth="1"/>
    <col min="4" max="4" width="21.140625" style="2" customWidth="1"/>
    <col min="5" max="19" width="2" style="2" customWidth="1"/>
    <col min="20" max="20" width="5.7109375" style="2" customWidth="1"/>
    <col min="21" max="21" width="5.7109375" style="8" customWidth="1"/>
    <col min="22" max="22" width="2.5703125" style="2" customWidth="1"/>
    <col min="23" max="23" width="18.7109375" style="4" customWidth="1"/>
    <col min="24" max="24" width="2.7109375" style="3" customWidth="1"/>
    <col min="25" max="25" width="18.7109375" style="4" customWidth="1"/>
    <col min="26" max="30" width="2.7109375" style="3" customWidth="1"/>
    <col min="31" max="34" width="2.7109375" style="9" customWidth="1"/>
    <col min="35" max="36" width="5.7109375" style="3" customWidth="1"/>
    <col min="37" max="37" width="5.7109375" style="4" customWidth="1"/>
    <col min="38" max="38" width="5.7109375" style="2" customWidth="1"/>
    <col min="39" max="42" width="5.7109375" customWidth="1"/>
    <col min="43" max="51" width="2.7109375" customWidth="1"/>
    <col min="52" max="52" width="6.28515625" style="3" customWidth="1"/>
    <col min="53" max="53" width="5.85546875" style="3" customWidth="1"/>
    <col min="54" max="54" width="21.140625" style="4" customWidth="1"/>
  </cols>
  <sheetData>
    <row r="1" spans="1:54" s="15" customFormat="1" ht="39.950000000000003" customHeight="1" thickBot="1" x14ac:dyDescent="0.5">
      <c r="C1" s="234" t="s">
        <v>57</v>
      </c>
      <c r="D1" s="253"/>
      <c r="E1" s="253"/>
      <c r="F1" s="253"/>
      <c r="G1" s="253"/>
      <c r="H1" s="253"/>
      <c r="I1" s="253"/>
      <c r="J1" s="253"/>
      <c r="K1" s="253"/>
      <c r="L1" s="253"/>
      <c r="M1" s="253"/>
      <c r="N1" s="253"/>
      <c r="O1" s="253"/>
      <c r="P1" s="253"/>
      <c r="Q1" s="253"/>
      <c r="R1" s="253"/>
      <c r="S1" s="253"/>
      <c r="T1" s="253"/>
      <c r="U1" s="253"/>
      <c r="V1" s="29"/>
      <c r="W1" s="251" t="s">
        <v>16</v>
      </c>
      <c r="X1" s="251"/>
      <c r="Y1" s="251"/>
      <c r="Z1" s="251"/>
      <c r="AA1" s="251"/>
      <c r="AB1" s="251"/>
      <c r="AC1" s="251"/>
      <c r="AD1" s="251"/>
      <c r="AE1" s="251"/>
      <c r="AF1" s="251"/>
      <c r="AG1" s="251"/>
      <c r="AH1" s="29"/>
      <c r="AI1" s="29"/>
      <c r="AJ1" s="29"/>
      <c r="AK1" s="70"/>
      <c r="AL1" s="14"/>
      <c r="AN1" s="252"/>
      <c r="AO1" s="252"/>
      <c r="AP1" s="252"/>
      <c r="AQ1" s="252"/>
      <c r="AR1" s="252"/>
      <c r="AS1" s="252"/>
      <c r="AT1" s="252"/>
      <c r="AU1" s="252"/>
      <c r="AV1" s="252"/>
      <c r="AW1" s="252"/>
      <c r="AX1" s="252"/>
      <c r="AZ1" s="37"/>
      <c r="BA1" s="37"/>
      <c r="BB1" s="49"/>
    </row>
    <row r="2" spans="1:54" ht="13.5" thickBot="1" x14ac:dyDescent="0.25">
      <c r="C2" s="134" t="s">
        <v>16</v>
      </c>
      <c r="D2" s="135"/>
      <c r="E2" s="134">
        <v>1</v>
      </c>
      <c r="F2" s="126"/>
      <c r="G2" s="126"/>
      <c r="H2" s="125">
        <v>2</v>
      </c>
      <c r="I2" s="126"/>
      <c r="J2" s="126"/>
      <c r="K2" s="125">
        <v>3</v>
      </c>
      <c r="L2" s="126"/>
      <c r="M2" s="126"/>
      <c r="N2" s="125">
        <v>4</v>
      </c>
      <c r="O2" s="126"/>
      <c r="P2" s="126"/>
      <c r="Q2" s="147" t="s">
        <v>3</v>
      </c>
      <c r="R2" s="126"/>
      <c r="S2" s="126"/>
      <c r="T2" s="125" t="s">
        <v>4</v>
      </c>
      <c r="U2" s="149" t="s">
        <v>5</v>
      </c>
      <c r="W2" s="4" t="s">
        <v>10</v>
      </c>
    </row>
    <row r="3" spans="1:54" ht="13.5" thickBot="1" x14ac:dyDescent="0.25">
      <c r="A3"/>
      <c r="B3"/>
      <c r="C3" s="136"/>
      <c r="D3" s="137"/>
      <c r="E3" s="136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  <c r="Q3" s="148"/>
      <c r="R3" s="127"/>
      <c r="S3" s="127"/>
      <c r="T3" s="127"/>
      <c r="U3" s="137"/>
      <c r="W3" s="40" t="str">
        <f>D5</f>
        <v>------</v>
      </c>
      <c r="X3" s="6" t="s">
        <v>8</v>
      </c>
      <c r="Y3" s="5" t="str">
        <f>D11</f>
        <v>------</v>
      </c>
      <c r="Z3" s="21"/>
      <c r="AA3" s="22"/>
      <c r="AB3" s="22"/>
      <c r="AC3" s="22"/>
      <c r="AD3" s="24"/>
      <c r="AE3" s="10">
        <f>IF(AND(LEN(Z3)&gt;0,MID(Z3,1,1)&lt;&gt;"-"),"1","0")+IF(AND(LEN(AA3)&gt;0,MID(AA3,1,1)&lt;&gt;"-"),"1","0")+IF(AND(LEN(AB3)&gt;0,MID(AB3,1,1)&lt;&gt;"-"),"1","0")+IF(AND(LEN(AC3)&gt;0,MID(AC3,1,1)&lt;&gt;"-"),"1","0")+IF(AND(LEN(AD3)&gt;0,MID(AD3,1,1)&lt;&gt;"-"),"1","0")</f>
        <v>0</v>
      </c>
      <c r="AF3" s="11" t="s">
        <v>6</v>
      </c>
      <c r="AG3" s="12">
        <f>IF(AND(LEN(Z3)&gt;0,MID(Z3,1,1)="-"),"1","0")+IF(AND(LEN(AA3)&gt;0,MID(AA3,1,1)="-"),"1","0")+IF(AND(LEN(AB3)&gt;0,MID(AB3,1,1)="-"),"1","0")+IF(AND(LEN(AC3)&gt;0,MID(AC3,1,1)="-"),"1","0")+IF(AND(LEN(AD3)&gt;0,MID(AD3,1,1)="-"),"1","0")</f>
        <v>0</v>
      </c>
      <c r="AI3" s="71"/>
      <c r="AJ3" s="71">
        <f>A4</f>
        <v>0</v>
      </c>
      <c r="AK3" s="72">
        <f>A10</f>
        <v>0</v>
      </c>
    </row>
    <row r="4" spans="1:54" ht="13.5" thickBot="1" x14ac:dyDescent="0.25">
      <c r="A4" s="159"/>
      <c r="B4" s="25"/>
      <c r="C4" s="184">
        <v>1</v>
      </c>
      <c r="D4" s="34" t="str">
        <f>IF(COUNTIF(seznam!$A$2:$A$13,A4)=1,VLOOKUP(A4,seznam!$A$2:$C$13,3,FALSE),"------")</f>
        <v>------</v>
      </c>
      <c r="E4" s="233"/>
      <c r="F4" s="218"/>
      <c r="G4" s="219"/>
      <c r="H4" s="247"/>
      <c r="I4" s="209" t="s">
        <v>6</v>
      </c>
      <c r="J4" s="244"/>
      <c r="K4" s="213">
        <f>AE6</f>
        <v>0</v>
      </c>
      <c r="L4" s="209" t="s">
        <v>6</v>
      </c>
      <c r="M4" s="210">
        <f>AG6</f>
        <v>0</v>
      </c>
      <c r="N4" s="213">
        <f>AE3</f>
        <v>0</v>
      </c>
      <c r="O4" s="209" t="s">
        <v>6</v>
      </c>
      <c r="P4" s="210">
        <f>AG3</f>
        <v>0</v>
      </c>
      <c r="Q4" s="138">
        <f>H4+K4+N4</f>
        <v>0</v>
      </c>
      <c r="R4" s="138" t="s">
        <v>6</v>
      </c>
      <c r="S4" s="161">
        <f>J4+M4+P4</f>
        <v>0</v>
      </c>
      <c r="T4" s="150"/>
      <c r="U4" s="158"/>
      <c r="W4" s="42" t="str">
        <f>D7</f>
        <v>------</v>
      </c>
      <c r="X4" s="43" t="s">
        <v>8</v>
      </c>
      <c r="Y4" s="61" t="str">
        <f>D9</f>
        <v>------</v>
      </c>
      <c r="Z4" s="44"/>
      <c r="AA4" s="45"/>
      <c r="AB4" s="45"/>
      <c r="AC4" s="45"/>
      <c r="AD4" s="62"/>
      <c r="AE4" s="46">
        <f>IF(AND(LEN(Z4)&gt;0,MID(Z4,1,1)&lt;&gt;"-"),"1","0")+IF(AND(LEN(AA4)&gt;0,MID(AA4,1,1)&lt;&gt;"-"),"1","0")+IF(AND(LEN(AB4)&gt;0,MID(AB4,1,1)&lt;&gt;"-"),"1","0")+IF(AND(LEN(AC4)&gt;0,MID(AC4,1,1)&lt;&gt;"-"),"1","0")+IF(AND(LEN(AD4)&gt;0,MID(AD4,1,1)&lt;&gt;"-"),"1","0")</f>
        <v>0</v>
      </c>
      <c r="AF4" s="47" t="s">
        <v>6</v>
      </c>
      <c r="AG4" s="48">
        <f>IF(AND(LEN(Z4)&gt;0,MID(Z4,1,1)="-"),"1","0")+IF(AND(LEN(AA4)&gt;0,MID(AA4,1,1)="-"),"1","0")+IF(AND(LEN(AB4)&gt;0,MID(AB4,1,1)="-"),"1","0")+IF(AND(LEN(AC4)&gt;0,MID(AC4,1,1)="-"),"1","0")+IF(AND(LEN(AD4)&gt;0,MID(AD4,1,1)="-"),"1","0")</f>
        <v>0</v>
      </c>
      <c r="AH4" s="36"/>
      <c r="AI4" s="38"/>
      <c r="AJ4" s="38">
        <f>A6</f>
        <v>0</v>
      </c>
      <c r="AK4" s="51">
        <f>A8</f>
        <v>0</v>
      </c>
    </row>
    <row r="5" spans="1:54" ht="13.5" thickBot="1" x14ac:dyDescent="0.25">
      <c r="A5" s="160"/>
      <c r="B5"/>
      <c r="C5" s="164"/>
      <c r="D5" s="32" t="str">
        <f>IF(COUNTIF(seznam!$A$2:$A$13,A4)=1,VLOOKUP(A4,seznam!$A$2:$C$13,2,FALSE),"------")</f>
        <v>------</v>
      </c>
      <c r="E5" s="168"/>
      <c r="F5" s="169"/>
      <c r="G5" s="170"/>
      <c r="H5" s="239"/>
      <c r="I5" s="129"/>
      <c r="J5" s="245"/>
      <c r="K5" s="140"/>
      <c r="L5" s="129"/>
      <c r="M5" s="157"/>
      <c r="N5" s="140"/>
      <c r="O5" s="129"/>
      <c r="P5" s="157"/>
      <c r="Q5" s="155"/>
      <c r="R5" s="155"/>
      <c r="S5" s="157"/>
      <c r="T5" s="151"/>
      <c r="U5" s="154"/>
      <c r="W5" s="4" t="s">
        <v>11</v>
      </c>
      <c r="AH5" s="36"/>
      <c r="AI5" s="38"/>
      <c r="AJ5" s="38"/>
      <c r="AK5" s="51"/>
    </row>
    <row r="6" spans="1:54" x14ac:dyDescent="0.2">
      <c r="A6" s="159"/>
      <c r="B6" s="25"/>
      <c r="C6" s="163">
        <v>2</v>
      </c>
      <c r="D6" s="35" t="str">
        <f>IF(COUNTIF(seznam!$A$2:$A$13,A6)=1,VLOOKUP(A6,seznam!$A$2:$C$13,3,FALSE),"------")</f>
        <v>------</v>
      </c>
      <c r="E6" s="248"/>
      <c r="F6" s="128" t="s">
        <v>6</v>
      </c>
      <c r="G6" s="241"/>
      <c r="H6" s="141"/>
      <c r="I6" s="142"/>
      <c r="J6" s="174"/>
      <c r="K6" s="139">
        <f>AE4</f>
        <v>0</v>
      </c>
      <c r="L6" s="128" t="s">
        <v>6</v>
      </c>
      <c r="M6" s="156">
        <f>AG4</f>
        <v>0</v>
      </c>
      <c r="N6" s="139">
        <f>AE7</f>
        <v>0</v>
      </c>
      <c r="O6" s="128" t="s">
        <v>6</v>
      </c>
      <c r="P6" s="156">
        <f>AG7</f>
        <v>0</v>
      </c>
      <c r="Q6" s="128">
        <f>E6+K6+N6</f>
        <v>0</v>
      </c>
      <c r="R6" s="128" t="s">
        <v>6</v>
      </c>
      <c r="S6" s="156">
        <f>G6+M6+P6</f>
        <v>0</v>
      </c>
      <c r="T6" s="181"/>
      <c r="U6" s="152"/>
      <c r="W6" s="40" t="str">
        <f>D5</f>
        <v>------</v>
      </c>
      <c r="X6" s="6" t="s">
        <v>8</v>
      </c>
      <c r="Y6" s="5" t="str">
        <f>D9</f>
        <v>------</v>
      </c>
      <c r="Z6" s="21"/>
      <c r="AA6" s="22"/>
      <c r="AB6" s="22"/>
      <c r="AC6" s="22"/>
      <c r="AD6" s="24"/>
      <c r="AE6" s="10">
        <f>IF(AND(LEN(Z6)&gt;0,MID(Z6,1,1)&lt;&gt;"-"),"1","0")+IF(AND(LEN(AA6)&gt;0,MID(AA6,1,1)&lt;&gt;"-"),"1","0")+IF(AND(LEN(AB6)&gt;0,MID(AB6,1,1)&lt;&gt;"-"),"1","0")+IF(AND(LEN(AC6)&gt;0,MID(AC6,1,1)&lt;&gt;"-"),"1","0")+IF(AND(LEN(AD6)&gt;0,MID(AD6,1,1)&lt;&gt;"-"),"1","0")</f>
        <v>0</v>
      </c>
      <c r="AF6" s="11" t="s">
        <v>6</v>
      </c>
      <c r="AG6" s="12">
        <f>IF(AND(LEN(Z6)&gt;0,MID(Z6,1,1)="-"),"1","0")+IF(AND(LEN(AA6)&gt;0,MID(AA6,1,1)="-"),"1","0")+IF(AND(LEN(AB6)&gt;0,MID(AB6,1,1)="-"),"1","0")+IF(AND(LEN(AC6)&gt;0,MID(AC6,1,1)="-"),"1","0")+IF(AND(LEN(AD6)&gt;0,MID(AD6,1,1)="-"),"1","0")</f>
        <v>0</v>
      </c>
      <c r="AH6" s="36"/>
      <c r="AI6" s="38"/>
      <c r="AJ6" s="38">
        <f>A4</f>
        <v>0</v>
      </c>
      <c r="AK6" s="51">
        <f>A8</f>
        <v>0</v>
      </c>
    </row>
    <row r="7" spans="1:54" ht="13.5" thickBot="1" x14ac:dyDescent="0.25">
      <c r="A7" s="160"/>
      <c r="B7"/>
      <c r="C7" s="164"/>
      <c r="D7" s="32" t="str">
        <f>IF(COUNTIF(seznam!$A$2:$A$13,A6)=1,VLOOKUP(A6,seznam!$A$2:$C$13,2,FALSE),"------")</f>
        <v>------</v>
      </c>
      <c r="E7" s="249"/>
      <c r="F7" s="129"/>
      <c r="G7" s="245"/>
      <c r="H7" s="175"/>
      <c r="I7" s="169"/>
      <c r="J7" s="170"/>
      <c r="K7" s="140"/>
      <c r="L7" s="129"/>
      <c r="M7" s="157"/>
      <c r="N7" s="140"/>
      <c r="O7" s="129"/>
      <c r="P7" s="157"/>
      <c r="Q7" s="155"/>
      <c r="R7" s="129"/>
      <c r="S7" s="157"/>
      <c r="T7" s="151"/>
      <c r="U7" s="154"/>
      <c r="W7" s="42" t="str">
        <f>D7</f>
        <v>------</v>
      </c>
      <c r="X7" s="43" t="s">
        <v>8</v>
      </c>
      <c r="Y7" s="61" t="str">
        <f>D11</f>
        <v>------</v>
      </c>
      <c r="Z7" s="44"/>
      <c r="AA7" s="45"/>
      <c r="AB7" s="45"/>
      <c r="AC7" s="45"/>
      <c r="AD7" s="62"/>
      <c r="AE7" s="46">
        <f>IF(AND(LEN(Z7)&gt;0,MID(Z7,1,1)&lt;&gt;"-"),"1","0")+IF(AND(LEN(AA7)&gt;0,MID(AA7,1,1)&lt;&gt;"-"),"1","0")+IF(AND(LEN(AB7)&gt;0,MID(AB7,1,1)&lt;&gt;"-"),"1","0")+IF(AND(LEN(AC7)&gt;0,MID(AC7,1,1)&lt;&gt;"-"),"1","0")+IF(AND(LEN(AD7)&gt;0,MID(AD7,1,1)&lt;&gt;"-"),"1","0")</f>
        <v>0</v>
      </c>
      <c r="AF7" s="47" t="s">
        <v>6</v>
      </c>
      <c r="AG7" s="48">
        <f>IF(AND(LEN(Z7)&gt;0,MID(Z7,1,1)="-"),"1","0")+IF(AND(LEN(AA7)&gt;0,MID(AA7,1,1)="-"),"1","0")+IF(AND(LEN(AB7)&gt;0,MID(AB7,1,1)="-"),"1","0")+IF(AND(LEN(AC7)&gt;0,MID(AC7,1,1)="-"),"1","0")+IF(AND(LEN(AD7)&gt;0,MID(AD7,1,1)="-"),"1","0")</f>
        <v>0</v>
      </c>
      <c r="AJ7" s="3">
        <f>A6</f>
        <v>0</v>
      </c>
      <c r="AK7" s="4">
        <f>A10</f>
        <v>0</v>
      </c>
    </row>
    <row r="8" spans="1:54" x14ac:dyDescent="0.2">
      <c r="A8" s="159"/>
      <c r="B8" s="25"/>
      <c r="C8" s="163">
        <v>3</v>
      </c>
      <c r="D8" s="35" t="str">
        <f>IF(COUNTIF(seznam!$A$2:$A$13,A8)=1,VLOOKUP(A8,seznam!$A$2:$C$13,3,FALSE),"------")</f>
        <v>------</v>
      </c>
      <c r="E8" s="176">
        <f>AG6</f>
        <v>0</v>
      </c>
      <c r="F8" s="128" t="s">
        <v>6</v>
      </c>
      <c r="G8" s="156">
        <f>AE6</f>
        <v>0</v>
      </c>
      <c r="H8" s="139">
        <f>AG4</f>
        <v>0</v>
      </c>
      <c r="I8" s="128" t="s">
        <v>6</v>
      </c>
      <c r="J8" s="156">
        <f>AE4</f>
        <v>0</v>
      </c>
      <c r="K8" s="141"/>
      <c r="L8" s="142"/>
      <c r="M8" s="174"/>
      <c r="N8" s="238"/>
      <c r="O8" s="128" t="s">
        <v>6</v>
      </c>
      <c r="P8" s="241"/>
      <c r="Q8" s="128">
        <f>H8+E8+N8</f>
        <v>0</v>
      </c>
      <c r="R8" s="128" t="s">
        <v>6</v>
      </c>
      <c r="S8" s="156">
        <f>J8+G8+P8</f>
        <v>0</v>
      </c>
      <c r="T8" s="181"/>
      <c r="U8" s="152"/>
      <c r="W8" s="36"/>
      <c r="X8" s="38"/>
      <c r="Y8" s="38"/>
      <c r="Z8" s="51"/>
      <c r="AA8" s="2"/>
      <c r="AB8"/>
      <c r="AC8"/>
      <c r="AD8"/>
      <c r="AE8"/>
      <c r="AF8"/>
      <c r="AG8"/>
      <c r="AH8"/>
      <c r="AI8"/>
      <c r="AJ8"/>
      <c r="AK8"/>
      <c r="AL8"/>
      <c r="AO8" s="3"/>
      <c r="AP8" s="3"/>
      <c r="AQ8" s="4"/>
      <c r="AZ8"/>
      <c r="BA8"/>
      <c r="BB8"/>
    </row>
    <row r="9" spans="1:54" x14ac:dyDescent="0.2">
      <c r="A9" s="160"/>
      <c r="B9"/>
      <c r="C9" s="164"/>
      <c r="D9" s="32" t="str">
        <f>IF(COUNTIF(seznam!$A$2:$A$13,A8)=1,VLOOKUP(A8,seznam!$A$2:$C$13,2,FALSE),"------")</f>
        <v>------</v>
      </c>
      <c r="E9" s="177"/>
      <c r="F9" s="129"/>
      <c r="G9" s="157"/>
      <c r="H9" s="140"/>
      <c r="I9" s="129"/>
      <c r="J9" s="157"/>
      <c r="K9" s="175"/>
      <c r="L9" s="169"/>
      <c r="M9" s="170"/>
      <c r="N9" s="239"/>
      <c r="O9" s="129"/>
      <c r="P9" s="246"/>
      <c r="Q9" s="155"/>
      <c r="R9" s="155"/>
      <c r="S9" s="157"/>
      <c r="T9" s="151"/>
      <c r="U9" s="153"/>
      <c r="W9" s="36"/>
      <c r="X9" s="38"/>
      <c r="Y9" s="38"/>
      <c r="Z9" s="51"/>
      <c r="AA9" s="2"/>
      <c r="AB9"/>
      <c r="AC9"/>
      <c r="AD9"/>
      <c r="AE9"/>
      <c r="AF9"/>
      <c r="AG9"/>
      <c r="AH9"/>
      <c r="AI9"/>
      <c r="AJ9"/>
      <c r="AK9"/>
      <c r="AL9"/>
      <c r="AO9" s="3"/>
      <c r="AP9" s="3"/>
      <c r="AQ9" s="4"/>
      <c r="AZ9"/>
      <c r="BA9"/>
      <c r="BB9"/>
    </row>
    <row r="10" spans="1:54" x14ac:dyDescent="0.2">
      <c r="A10" s="159"/>
      <c r="B10" s="25"/>
      <c r="C10" s="163">
        <v>4</v>
      </c>
      <c r="D10" s="35" t="str">
        <f>IF(COUNTIF(seznam!$A$2:$A$13,A10)=1,VLOOKUP(A10,seznam!$A$2:$C$13,3,FALSE),"------")</f>
        <v>------</v>
      </c>
      <c r="E10" s="176">
        <f>AG3</f>
        <v>0</v>
      </c>
      <c r="F10" s="128" t="s">
        <v>6</v>
      </c>
      <c r="G10" s="156">
        <f>AE3</f>
        <v>0</v>
      </c>
      <c r="H10" s="139">
        <f>AG7</f>
        <v>0</v>
      </c>
      <c r="I10" s="128" t="s">
        <v>6</v>
      </c>
      <c r="J10" s="156">
        <f>AE7</f>
        <v>0</v>
      </c>
      <c r="K10" s="238"/>
      <c r="L10" s="128" t="s">
        <v>6</v>
      </c>
      <c r="M10" s="241"/>
      <c r="N10" s="141"/>
      <c r="O10" s="142"/>
      <c r="P10" s="174"/>
      <c r="Q10" s="128">
        <f>H10+K10+E10</f>
        <v>0</v>
      </c>
      <c r="R10" s="128" t="s">
        <v>6</v>
      </c>
      <c r="S10" s="156">
        <f>J10+M10+G10</f>
        <v>0</v>
      </c>
      <c r="T10" s="181"/>
      <c r="U10" s="152"/>
      <c r="W10" s="36"/>
      <c r="X10" s="38"/>
      <c r="Y10" s="38"/>
      <c r="Z10" s="51"/>
      <c r="AA10" s="2"/>
      <c r="AB10"/>
      <c r="AC10"/>
      <c r="AD10"/>
      <c r="AE10"/>
      <c r="AF10"/>
      <c r="AG10"/>
      <c r="AH10"/>
      <c r="AI10"/>
      <c r="AJ10"/>
      <c r="AK10"/>
      <c r="AL10"/>
      <c r="AO10" s="3"/>
      <c r="AP10" s="3"/>
      <c r="AQ10" s="4"/>
      <c r="AZ10"/>
      <c r="BA10"/>
      <c r="BB10"/>
    </row>
    <row r="11" spans="1:54" ht="13.5" thickBot="1" x14ac:dyDescent="0.25">
      <c r="A11" s="160"/>
      <c r="B11"/>
      <c r="C11" s="178"/>
      <c r="D11" s="33" t="str">
        <f>IF(COUNTIF(seznam!$A$2:$A$13,A10)=1,VLOOKUP(A10,seznam!$A$2:$C$13,2,FALSE),"------")</f>
        <v>------</v>
      </c>
      <c r="E11" s="180"/>
      <c r="F11" s="172"/>
      <c r="G11" s="173"/>
      <c r="H11" s="171"/>
      <c r="I11" s="172"/>
      <c r="J11" s="173"/>
      <c r="K11" s="243"/>
      <c r="L11" s="172"/>
      <c r="M11" s="242"/>
      <c r="N11" s="144"/>
      <c r="O11" s="145"/>
      <c r="P11" s="240"/>
      <c r="Q11" s="179"/>
      <c r="R11" s="172"/>
      <c r="S11" s="173"/>
      <c r="T11" s="182"/>
      <c r="U11" s="183"/>
      <c r="W11" s="250" t="s">
        <v>15</v>
      </c>
      <c r="X11" s="250"/>
      <c r="Y11" s="250"/>
      <c r="Z11" s="250"/>
      <c r="AA11" s="250"/>
      <c r="AB11" s="250"/>
      <c r="AC11" s="250"/>
      <c r="AD11" s="250"/>
      <c r="AE11" s="250"/>
      <c r="AF11" s="250"/>
      <c r="AG11" s="250"/>
    </row>
    <row r="12" spans="1:54" ht="13.5" thickBot="1" x14ac:dyDescent="0.25">
      <c r="A12"/>
      <c r="B12"/>
      <c r="C12"/>
      <c r="D12" s="26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W12" s="250"/>
      <c r="X12" s="250"/>
      <c r="Y12" s="250"/>
      <c r="Z12" s="250"/>
      <c r="AA12" s="250"/>
      <c r="AB12" s="250"/>
      <c r="AC12" s="250"/>
      <c r="AD12" s="250"/>
      <c r="AE12" s="250"/>
      <c r="AF12" s="250"/>
      <c r="AG12" s="250"/>
      <c r="AH12" s="36"/>
      <c r="AI12" s="38"/>
      <c r="AJ12" s="38"/>
      <c r="AK12" s="51"/>
    </row>
    <row r="13" spans="1:54" ht="13.5" thickBot="1" x14ac:dyDescent="0.25">
      <c r="C13" s="134" t="s">
        <v>15</v>
      </c>
      <c r="D13" s="135"/>
      <c r="E13" s="134">
        <v>1</v>
      </c>
      <c r="F13" s="126"/>
      <c r="G13" s="126"/>
      <c r="H13" s="125">
        <v>2</v>
      </c>
      <c r="I13" s="126"/>
      <c r="J13" s="126"/>
      <c r="K13" s="125">
        <v>3</v>
      </c>
      <c r="L13" s="126"/>
      <c r="M13" s="126"/>
      <c r="N13" s="125">
        <v>4</v>
      </c>
      <c r="O13" s="126"/>
      <c r="P13" s="126"/>
      <c r="Q13" s="147" t="s">
        <v>3</v>
      </c>
      <c r="R13" s="126"/>
      <c r="S13" s="126"/>
      <c r="T13" s="125" t="s">
        <v>4</v>
      </c>
      <c r="U13" s="149" t="s">
        <v>5</v>
      </c>
      <c r="W13" s="4" t="s">
        <v>10</v>
      </c>
      <c r="AH13" s="36"/>
      <c r="AI13" s="38"/>
      <c r="AJ13" s="38"/>
      <c r="AK13" s="51"/>
    </row>
    <row r="14" spans="1:54" ht="13.5" thickBot="1" x14ac:dyDescent="0.25">
      <c r="A14"/>
      <c r="B14"/>
      <c r="C14" s="136"/>
      <c r="D14" s="137"/>
      <c r="E14" s="136"/>
      <c r="F14" s="127"/>
      <c r="G14" s="127"/>
      <c r="H14" s="127"/>
      <c r="I14" s="127"/>
      <c r="J14" s="127"/>
      <c r="K14" s="127"/>
      <c r="L14" s="127"/>
      <c r="M14" s="127"/>
      <c r="N14" s="127"/>
      <c r="O14" s="127"/>
      <c r="P14" s="127"/>
      <c r="Q14" s="148"/>
      <c r="R14" s="127"/>
      <c r="S14" s="127"/>
      <c r="T14" s="127"/>
      <c r="U14" s="137"/>
      <c r="W14" s="40" t="str">
        <f>D16</f>
        <v>------</v>
      </c>
      <c r="X14" s="6" t="s">
        <v>8</v>
      </c>
      <c r="Y14" s="5" t="str">
        <f>D22</f>
        <v>------</v>
      </c>
      <c r="Z14" s="21"/>
      <c r="AA14" s="22"/>
      <c r="AB14" s="22"/>
      <c r="AC14" s="22"/>
      <c r="AD14" s="24"/>
      <c r="AE14" s="10">
        <f>IF(AND(LEN(Z14)&gt;0,MID(Z14,1,1)&lt;&gt;"-"),"1","0")+IF(AND(LEN(AA14)&gt;0,MID(AA14,1,1)&lt;&gt;"-"),"1","0")+IF(AND(LEN(AB14)&gt;0,MID(AB14,1,1)&lt;&gt;"-"),"1","0")+IF(AND(LEN(AC14)&gt;0,MID(AC14,1,1)&lt;&gt;"-"),"1","0")+IF(AND(LEN(AD14)&gt;0,MID(AD14,1,1)&lt;&gt;"-"),"1","0")</f>
        <v>0</v>
      </c>
      <c r="AF14" s="11" t="s">
        <v>6</v>
      </c>
      <c r="AG14" s="12">
        <f>IF(AND(LEN(Z14)&gt;0,MID(Z14,1,1)="-"),"1","0")+IF(AND(LEN(AA14)&gt;0,MID(AA14,1,1)="-"),"1","0")+IF(AND(LEN(AB14)&gt;0,MID(AB14,1,1)="-"),"1","0")+IF(AND(LEN(AC14)&gt;0,MID(AC14,1,1)="-"),"1","0")+IF(AND(LEN(AD14)&gt;0,MID(AD14,1,1)="-"),"1","0")</f>
        <v>0</v>
      </c>
      <c r="AH14" s="36"/>
      <c r="AI14" s="38"/>
      <c r="AJ14" s="71">
        <f>A15</f>
        <v>0</v>
      </c>
      <c r="AK14" s="72">
        <f>A21</f>
        <v>0</v>
      </c>
    </row>
    <row r="15" spans="1:54" ht="13.5" thickBot="1" x14ac:dyDescent="0.25">
      <c r="A15" s="159"/>
      <c r="B15" s="25"/>
      <c r="C15" s="163">
        <v>1</v>
      </c>
      <c r="D15" s="30" t="str">
        <f>IF(COUNTIF(seznam!$A$2:$A$13,A15)=1,VLOOKUP(A15,seznam!$A$2:$C$13,3,FALSE),"------")</f>
        <v>------</v>
      </c>
      <c r="E15" s="233"/>
      <c r="F15" s="218"/>
      <c r="G15" s="219"/>
      <c r="H15" s="247"/>
      <c r="I15" s="209" t="s">
        <v>6</v>
      </c>
      <c r="J15" s="244"/>
      <c r="K15" s="213">
        <f>AE17</f>
        <v>0</v>
      </c>
      <c r="L15" s="209" t="s">
        <v>6</v>
      </c>
      <c r="M15" s="210">
        <f>AG17</f>
        <v>0</v>
      </c>
      <c r="N15" s="213">
        <f>AE14</f>
        <v>0</v>
      </c>
      <c r="O15" s="209" t="s">
        <v>6</v>
      </c>
      <c r="P15" s="210">
        <f>AG14</f>
        <v>0</v>
      </c>
      <c r="Q15" s="138">
        <f>H15+K15+N15</f>
        <v>0</v>
      </c>
      <c r="R15" s="138" t="s">
        <v>6</v>
      </c>
      <c r="S15" s="161">
        <f>J15+M15+P15</f>
        <v>0</v>
      </c>
      <c r="T15" s="181"/>
      <c r="U15" s="152"/>
      <c r="W15" s="42" t="str">
        <f>D18</f>
        <v>------</v>
      </c>
      <c r="X15" s="43" t="s">
        <v>8</v>
      </c>
      <c r="Y15" s="61" t="str">
        <f>D20</f>
        <v>------</v>
      </c>
      <c r="Z15" s="44"/>
      <c r="AA15" s="45"/>
      <c r="AB15" s="45"/>
      <c r="AC15" s="45"/>
      <c r="AD15" s="62"/>
      <c r="AE15" s="46">
        <f>IF(AND(LEN(Z15)&gt;0,MID(Z15,1,1)&lt;&gt;"-"),"1","0")+IF(AND(LEN(AA15)&gt;0,MID(AA15,1,1)&lt;&gt;"-"),"1","0")+IF(AND(LEN(AB15)&gt;0,MID(AB15,1,1)&lt;&gt;"-"),"1","0")+IF(AND(LEN(AC15)&gt;0,MID(AC15,1,1)&lt;&gt;"-"),"1","0")+IF(AND(LEN(AD15)&gt;0,MID(AD15,1,1)&lt;&gt;"-"),"1","0")</f>
        <v>0</v>
      </c>
      <c r="AF15" s="47" t="s">
        <v>6</v>
      </c>
      <c r="AG15" s="48">
        <f>IF(AND(LEN(Z15)&gt;0,MID(Z15,1,1)="-"),"1","0")+IF(AND(LEN(AA15)&gt;0,MID(AA15,1,1)="-"),"1","0")+IF(AND(LEN(AB15)&gt;0,MID(AB15,1,1)="-"),"1","0")+IF(AND(LEN(AC15)&gt;0,MID(AC15,1,1)="-"),"1","0")+IF(AND(LEN(AD15)&gt;0,MID(AD15,1,1)="-"),"1","0")</f>
        <v>0</v>
      </c>
      <c r="AH15" s="36"/>
      <c r="AI15" s="38"/>
      <c r="AJ15" s="38">
        <f>A17</f>
        <v>0</v>
      </c>
      <c r="AK15" s="51">
        <f>A19</f>
        <v>0</v>
      </c>
    </row>
    <row r="16" spans="1:54" ht="13.5" thickBot="1" x14ac:dyDescent="0.25">
      <c r="A16" s="160"/>
      <c r="B16"/>
      <c r="C16" s="164"/>
      <c r="D16" s="31" t="str">
        <f>IF(COUNTIF(seznam!$A$2:$A$13,A15)=1,VLOOKUP(A15,seznam!$A$2:$C$13,2,FALSE),"------")</f>
        <v>------</v>
      </c>
      <c r="E16" s="168"/>
      <c r="F16" s="169"/>
      <c r="G16" s="170"/>
      <c r="H16" s="239"/>
      <c r="I16" s="129"/>
      <c r="J16" s="245"/>
      <c r="K16" s="140"/>
      <c r="L16" s="129"/>
      <c r="M16" s="157"/>
      <c r="N16" s="140"/>
      <c r="O16" s="129"/>
      <c r="P16" s="157"/>
      <c r="Q16" s="155"/>
      <c r="R16" s="155"/>
      <c r="S16" s="157"/>
      <c r="T16" s="151"/>
      <c r="U16" s="154"/>
      <c r="W16" s="4" t="s">
        <v>11</v>
      </c>
      <c r="AJ16" s="38"/>
      <c r="AK16" s="51"/>
    </row>
    <row r="17" spans="1:54" x14ac:dyDescent="0.2">
      <c r="A17" s="159"/>
      <c r="B17" s="25"/>
      <c r="C17" s="163">
        <v>2</v>
      </c>
      <c r="D17" s="30" t="str">
        <f>IF(COUNTIF(seznam!$A$2:$A$13,A17)=1,VLOOKUP(A17,seznam!$A$2:$C$13,3,FALSE),"------")</f>
        <v>------</v>
      </c>
      <c r="E17" s="248"/>
      <c r="F17" s="128" t="s">
        <v>6</v>
      </c>
      <c r="G17" s="241"/>
      <c r="H17" s="141"/>
      <c r="I17" s="142"/>
      <c r="J17" s="174"/>
      <c r="K17" s="139">
        <f>AE15</f>
        <v>0</v>
      </c>
      <c r="L17" s="128" t="s">
        <v>6</v>
      </c>
      <c r="M17" s="156">
        <f>AG15</f>
        <v>0</v>
      </c>
      <c r="N17" s="139">
        <f>AE18</f>
        <v>0</v>
      </c>
      <c r="O17" s="128" t="s">
        <v>6</v>
      </c>
      <c r="P17" s="156">
        <f>AG18</f>
        <v>0</v>
      </c>
      <c r="Q17" s="128">
        <f>E17+K17+N17</f>
        <v>0</v>
      </c>
      <c r="R17" s="128" t="s">
        <v>6</v>
      </c>
      <c r="S17" s="156">
        <f>G17+M17+P17</f>
        <v>0</v>
      </c>
      <c r="T17" s="181"/>
      <c r="U17" s="152"/>
      <c r="W17" s="40" t="str">
        <f>D16</f>
        <v>------</v>
      </c>
      <c r="X17" s="6" t="s">
        <v>8</v>
      </c>
      <c r="Y17" s="5" t="str">
        <f>D20</f>
        <v>------</v>
      </c>
      <c r="Z17" s="21"/>
      <c r="AA17" s="22"/>
      <c r="AB17" s="22"/>
      <c r="AC17" s="22"/>
      <c r="AD17" s="24"/>
      <c r="AE17" s="10">
        <f>IF(AND(LEN(Z17)&gt;0,MID(Z17,1,1)&lt;&gt;"-"),"1","0")+IF(AND(LEN(AA17)&gt;0,MID(AA17,1,1)&lt;&gt;"-"),"1","0")+IF(AND(LEN(AB17)&gt;0,MID(AB17,1,1)&lt;&gt;"-"),"1","0")+IF(AND(LEN(AC17)&gt;0,MID(AC17,1,1)&lt;&gt;"-"),"1","0")+IF(AND(LEN(AD17)&gt;0,MID(AD17,1,1)&lt;&gt;"-"),"1","0")</f>
        <v>0</v>
      </c>
      <c r="AF17" s="11" t="s">
        <v>6</v>
      </c>
      <c r="AG17" s="12">
        <f>IF(AND(LEN(Z17)&gt;0,MID(Z17,1,1)="-"),"1","0")+IF(AND(LEN(AA17)&gt;0,MID(AA17,1,1)="-"),"1","0")+IF(AND(LEN(AB17)&gt;0,MID(AB17,1,1)="-"),"1","0")+IF(AND(LEN(AC17)&gt;0,MID(AC17,1,1)="-"),"1","0")+IF(AND(LEN(AD17)&gt;0,MID(AD17,1,1)="-"),"1","0")</f>
        <v>0</v>
      </c>
      <c r="AJ17" s="38">
        <f>A15</f>
        <v>0</v>
      </c>
      <c r="AK17" s="51">
        <f>A19</f>
        <v>0</v>
      </c>
    </row>
    <row r="18" spans="1:54" ht="13.5" thickBot="1" x14ac:dyDescent="0.25">
      <c r="A18" s="160"/>
      <c r="B18"/>
      <c r="C18" s="164"/>
      <c r="D18" s="31" t="str">
        <f>IF(COUNTIF(seznam!$A$2:$A$13,A17)=1,VLOOKUP(A17,seznam!$A$2:$C$13,2,FALSE),"------")</f>
        <v>------</v>
      </c>
      <c r="E18" s="249"/>
      <c r="F18" s="129"/>
      <c r="G18" s="245"/>
      <c r="H18" s="175"/>
      <c r="I18" s="169"/>
      <c r="J18" s="170"/>
      <c r="K18" s="140"/>
      <c r="L18" s="129"/>
      <c r="M18" s="157"/>
      <c r="N18" s="140"/>
      <c r="O18" s="129"/>
      <c r="P18" s="157"/>
      <c r="Q18" s="155"/>
      <c r="R18" s="129"/>
      <c r="S18" s="157"/>
      <c r="T18" s="151"/>
      <c r="U18" s="154"/>
      <c r="W18" s="42" t="str">
        <f>D18</f>
        <v>------</v>
      </c>
      <c r="X18" s="43" t="s">
        <v>8</v>
      </c>
      <c r="Y18" s="61" t="str">
        <f>D22</f>
        <v>------</v>
      </c>
      <c r="Z18" s="44"/>
      <c r="AA18" s="45"/>
      <c r="AB18" s="45"/>
      <c r="AC18" s="45"/>
      <c r="AD18" s="62"/>
      <c r="AE18" s="46">
        <f>IF(AND(LEN(Z18)&gt;0,MID(Z18,1,1)&lt;&gt;"-"),"1","0")+IF(AND(LEN(AA18)&gt;0,MID(AA18,1,1)&lt;&gt;"-"),"1","0")+IF(AND(LEN(AB18)&gt;0,MID(AB18,1,1)&lt;&gt;"-"),"1","0")+IF(AND(LEN(AC18)&gt;0,MID(AC18,1,1)&lt;&gt;"-"),"1","0")+IF(AND(LEN(AD18)&gt;0,MID(AD18,1,1)&lt;&gt;"-"),"1","0")</f>
        <v>0</v>
      </c>
      <c r="AF18" s="47" t="s">
        <v>6</v>
      </c>
      <c r="AG18" s="48">
        <f>IF(AND(LEN(Z18)&gt;0,MID(Z18,1,1)="-"),"1","0")+IF(AND(LEN(AA18)&gt;0,MID(AA18,1,1)="-"),"1","0")+IF(AND(LEN(AB18)&gt;0,MID(AB18,1,1)="-"),"1","0")+IF(AND(LEN(AC18)&gt;0,MID(AC18,1,1)="-"),"1","0")+IF(AND(LEN(AD18)&gt;0,MID(AD18,1,1)="-"),"1","0")</f>
        <v>0</v>
      </c>
      <c r="AJ18" s="3">
        <f>A17</f>
        <v>0</v>
      </c>
      <c r="AK18" s="4">
        <f>A21</f>
        <v>0</v>
      </c>
    </row>
    <row r="19" spans="1:54" x14ac:dyDescent="0.2">
      <c r="A19" s="159"/>
      <c r="B19" s="25"/>
      <c r="C19" s="163">
        <v>3</v>
      </c>
      <c r="D19" s="30" t="str">
        <f>IF(COUNTIF(seznam!$A$2:$A$13,A19)=1,VLOOKUP(A19,seznam!$A$2:$C$13,3,FALSE),"------")</f>
        <v>------</v>
      </c>
      <c r="E19" s="176">
        <f>AG17</f>
        <v>0</v>
      </c>
      <c r="F19" s="128" t="s">
        <v>6</v>
      </c>
      <c r="G19" s="156">
        <f>AE17</f>
        <v>0</v>
      </c>
      <c r="H19" s="139">
        <f>AG15</f>
        <v>0</v>
      </c>
      <c r="I19" s="128" t="s">
        <v>6</v>
      </c>
      <c r="J19" s="156">
        <f>AE15</f>
        <v>0</v>
      </c>
      <c r="K19" s="141"/>
      <c r="L19" s="142"/>
      <c r="M19" s="174"/>
      <c r="N19" s="238"/>
      <c r="O19" s="128" t="s">
        <v>6</v>
      </c>
      <c r="P19" s="241"/>
      <c r="Q19" s="128">
        <f>H19+E19+N19</f>
        <v>0</v>
      </c>
      <c r="R19" s="128" t="s">
        <v>6</v>
      </c>
      <c r="S19" s="156">
        <f>J19+G19+P19</f>
        <v>0</v>
      </c>
      <c r="T19" s="181"/>
      <c r="U19" s="152"/>
      <c r="W19" s="9"/>
      <c r="X19" s="39"/>
      <c r="Y19" s="39"/>
      <c r="Z19" s="50"/>
      <c r="AA19" s="2"/>
      <c r="AB19"/>
      <c r="AC19"/>
      <c r="AD19"/>
      <c r="AE19"/>
      <c r="AF19"/>
      <c r="AG19"/>
      <c r="AH19"/>
      <c r="AI19"/>
      <c r="AJ19"/>
      <c r="AK19"/>
      <c r="AL19"/>
      <c r="AO19" s="3"/>
      <c r="AP19" s="3"/>
      <c r="AQ19" s="4"/>
      <c r="AZ19"/>
      <c r="BA19"/>
      <c r="BB19"/>
    </row>
    <row r="20" spans="1:54" x14ac:dyDescent="0.2">
      <c r="A20" s="160"/>
      <c r="B20"/>
      <c r="C20" s="164"/>
      <c r="D20" s="31" t="str">
        <f>IF(COUNTIF(seznam!$A$2:$A$13,A19)=1,VLOOKUP(A19,seznam!$A$2:$C$13,2,FALSE),"------")</f>
        <v>------</v>
      </c>
      <c r="E20" s="177"/>
      <c r="F20" s="129"/>
      <c r="G20" s="157"/>
      <c r="H20" s="140"/>
      <c r="I20" s="129"/>
      <c r="J20" s="157"/>
      <c r="K20" s="175"/>
      <c r="L20" s="169"/>
      <c r="M20" s="170"/>
      <c r="N20" s="239"/>
      <c r="O20" s="129"/>
      <c r="P20" s="246"/>
      <c r="Q20" s="155"/>
      <c r="R20" s="155"/>
      <c r="S20" s="157"/>
      <c r="T20" s="151"/>
      <c r="U20" s="153"/>
      <c r="W20" s="36"/>
      <c r="X20" s="38"/>
      <c r="Y20" s="38"/>
      <c r="Z20" s="51"/>
      <c r="AA20" s="2"/>
      <c r="AB20"/>
      <c r="AC20"/>
      <c r="AD20"/>
      <c r="AE20"/>
      <c r="AF20"/>
      <c r="AG20"/>
      <c r="AH20"/>
      <c r="AI20"/>
      <c r="AJ20"/>
      <c r="AK20"/>
      <c r="AL20"/>
      <c r="AO20" s="3"/>
      <c r="AP20" s="3"/>
      <c r="AQ20" s="4"/>
      <c r="AZ20"/>
      <c r="BA20"/>
      <c r="BB20"/>
    </row>
    <row r="21" spans="1:54" x14ac:dyDescent="0.2">
      <c r="A21" s="159"/>
      <c r="B21" s="25"/>
      <c r="C21" s="163">
        <v>4</v>
      </c>
      <c r="D21" s="30" t="str">
        <f>IF(COUNTIF(seznam!$A$2:$A$13,A21)=1,VLOOKUP(A21,seznam!$A$2:$C$13,3,FALSE),"------")</f>
        <v>------</v>
      </c>
      <c r="E21" s="176">
        <f>AG14</f>
        <v>0</v>
      </c>
      <c r="F21" s="128" t="s">
        <v>6</v>
      </c>
      <c r="G21" s="156">
        <f>AE14</f>
        <v>0</v>
      </c>
      <c r="H21" s="139">
        <f>AG18</f>
        <v>0</v>
      </c>
      <c r="I21" s="128" t="s">
        <v>6</v>
      </c>
      <c r="J21" s="156">
        <f>AE18</f>
        <v>0</v>
      </c>
      <c r="K21" s="238"/>
      <c r="L21" s="128" t="s">
        <v>6</v>
      </c>
      <c r="M21" s="241"/>
      <c r="N21" s="141"/>
      <c r="O21" s="142"/>
      <c r="P21" s="174"/>
      <c r="Q21" s="128">
        <f>H21+K21+E21</f>
        <v>0</v>
      </c>
      <c r="R21" s="128" t="s">
        <v>6</v>
      </c>
      <c r="S21" s="156">
        <f>J21+M21+G21</f>
        <v>0</v>
      </c>
      <c r="T21" s="181"/>
      <c r="U21" s="152"/>
      <c r="W21" s="36"/>
      <c r="X21" s="38"/>
      <c r="Y21" s="38"/>
      <c r="Z21" s="51"/>
      <c r="AA21" s="2"/>
      <c r="AB21"/>
      <c r="AC21"/>
      <c r="AD21"/>
      <c r="AE21"/>
      <c r="AF21"/>
      <c r="AG21"/>
      <c r="AH21"/>
      <c r="AI21"/>
      <c r="AJ21"/>
      <c r="AK21"/>
      <c r="AL21"/>
      <c r="AO21" s="3"/>
      <c r="AP21" s="3"/>
      <c r="AQ21" s="4"/>
      <c r="AZ21"/>
      <c r="BA21"/>
      <c r="BB21"/>
    </row>
    <row r="22" spans="1:54" ht="13.5" thickBot="1" x14ac:dyDescent="0.25">
      <c r="A22" s="160"/>
      <c r="B22"/>
      <c r="C22" s="178"/>
      <c r="D22" s="19" t="str">
        <f>IF(COUNTIF(seznam!$A$2:$A$13,A21)=1,VLOOKUP(A21,seznam!$A$2:$C$13,2,FALSE),"------")</f>
        <v>------</v>
      </c>
      <c r="E22" s="180"/>
      <c r="F22" s="172"/>
      <c r="G22" s="173"/>
      <c r="H22" s="171"/>
      <c r="I22" s="172"/>
      <c r="J22" s="173"/>
      <c r="K22" s="243"/>
      <c r="L22" s="172"/>
      <c r="M22" s="242"/>
      <c r="N22" s="144"/>
      <c r="O22" s="145"/>
      <c r="P22" s="240"/>
      <c r="Q22" s="179"/>
      <c r="R22" s="172"/>
      <c r="S22" s="173"/>
      <c r="T22" s="182"/>
      <c r="U22" s="183"/>
      <c r="W22" s="250" t="s">
        <v>17</v>
      </c>
      <c r="X22" s="250"/>
      <c r="Y22" s="250"/>
      <c r="Z22" s="250"/>
      <c r="AA22" s="250"/>
      <c r="AB22" s="250"/>
      <c r="AC22" s="250"/>
      <c r="AD22" s="250"/>
      <c r="AE22" s="250"/>
      <c r="AF22" s="250"/>
      <c r="AG22" s="250"/>
      <c r="AH22" s="36"/>
      <c r="AI22" s="38"/>
      <c r="AJ22" s="38"/>
      <c r="AK22" s="51"/>
    </row>
    <row r="23" spans="1:54" ht="13.5" thickBot="1" x14ac:dyDescent="0.25">
      <c r="W23" s="250"/>
      <c r="X23" s="250"/>
      <c r="Y23" s="250"/>
      <c r="Z23" s="250"/>
      <c r="AA23" s="250"/>
      <c r="AB23" s="250"/>
      <c r="AC23" s="250"/>
      <c r="AD23" s="250"/>
      <c r="AE23" s="250"/>
      <c r="AF23" s="250"/>
      <c r="AG23" s="250"/>
    </row>
    <row r="24" spans="1:54" ht="13.5" thickBot="1" x14ac:dyDescent="0.25">
      <c r="C24" s="134" t="s">
        <v>17</v>
      </c>
      <c r="D24" s="135"/>
      <c r="E24" s="134">
        <v>1</v>
      </c>
      <c r="F24" s="126"/>
      <c r="G24" s="126"/>
      <c r="H24" s="125">
        <v>2</v>
      </c>
      <c r="I24" s="126"/>
      <c r="J24" s="126"/>
      <c r="K24" s="125">
        <v>3</v>
      </c>
      <c r="L24" s="126"/>
      <c r="M24" s="126"/>
      <c r="N24" s="125">
        <v>4</v>
      </c>
      <c r="O24" s="126"/>
      <c r="P24" s="126"/>
      <c r="Q24" s="147" t="s">
        <v>3</v>
      </c>
      <c r="R24" s="126"/>
      <c r="S24" s="126"/>
      <c r="T24" s="125" t="s">
        <v>4</v>
      </c>
      <c r="U24" s="149" t="s">
        <v>5</v>
      </c>
      <c r="W24" s="4" t="s">
        <v>10</v>
      </c>
      <c r="AH24" s="36"/>
      <c r="AI24" s="38"/>
      <c r="AJ24" s="38"/>
      <c r="AK24" s="51"/>
    </row>
    <row r="25" spans="1:54" ht="13.5" thickBot="1" x14ac:dyDescent="0.25">
      <c r="A25"/>
      <c r="B25"/>
      <c r="C25" s="136"/>
      <c r="D25" s="137"/>
      <c r="E25" s="136"/>
      <c r="F25" s="127"/>
      <c r="G25" s="127"/>
      <c r="H25" s="127"/>
      <c r="I25" s="127"/>
      <c r="J25" s="127"/>
      <c r="K25" s="127"/>
      <c r="L25" s="127"/>
      <c r="M25" s="127"/>
      <c r="N25" s="127"/>
      <c r="O25" s="127"/>
      <c r="P25" s="127"/>
      <c r="Q25" s="148"/>
      <c r="R25" s="127"/>
      <c r="S25" s="127"/>
      <c r="T25" s="127"/>
      <c r="U25" s="137"/>
      <c r="W25" s="40" t="str">
        <f>D27</f>
        <v>------</v>
      </c>
      <c r="X25" s="6" t="s">
        <v>8</v>
      </c>
      <c r="Y25" s="5" t="str">
        <f>D33</f>
        <v>------</v>
      </c>
      <c r="Z25" s="21"/>
      <c r="AA25" s="22"/>
      <c r="AB25" s="22"/>
      <c r="AC25" s="22"/>
      <c r="AD25" s="24"/>
      <c r="AE25" s="10">
        <f>IF(AND(LEN(Z25)&gt;0,MID(Z25,1,1)&lt;&gt;"-"),"1","0")+IF(AND(LEN(AA25)&gt;0,MID(AA25,1,1)&lt;&gt;"-"),"1","0")+IF(AND(LEN(AB25)&gt;0,MID(AB25,1,1)&lt;&gt;"-"),"1","0")+IF(AND(LEN(AC25)&gt;0,MID(AC25,1,1)&lt;&gt;"-"),"1","0")+IF(AND(LEN(AD25)&gt;0,MID(AD25,1,1)&lt;&gt;"-"),"1","0")</f>
        <v>0</v>
      </c>
      <c r="AF25" s="11" t="s">
        <v>6</v>
      </c>
      <c r="AG25" s="12">
        <f>IF(AND(LEN(Z25)&gt;0,MID(Z25,1,1)="-"),"1","0")+IF(AND(LEN(AA25)&gt;0,MID(AA25,1,1)="-"),"1","0")+IF(AND(LEN(AB25)&gt;0,MID(AB25,1,1)="-"),"1","0")+IF(AND(LEN(AC25)&gt;0,MID(AC25,1,1)="-"),"1","0")+IF(AND(LEN(AD25)&gt;0,MID(AD25,1,1)="-"),"1","0")</f>
        <v>0</v>
      </c>
      <c r="AH25" s="36"/>
      <c r="AI25" s="38"/>
      <c r="AJ25" s="71">
        <f>A26</f>
        <v>0</v>
      </c>
      <c r="AK25" s="72">
        <f>A32</f>
        <v>0</v>
      </c>
    </row>
    <row r="26" spans="1:54" ht="13.5" thickBot="1" x14ac:dyDescent="0.25">
      <c r="A26" s="159"/>
      <c r="B26" s="25"/>
      <c r="C26" s="163">
        <v>1</v>
      </c>
      <c r="D26" s="30" t="str">
        <f>IF(COUNTIF(seznam!$A$2:$A$13,A26)=1,VLOOKUP(A26,seznam!$A$2:$C$13,3,FALSE),"------")</f>
        <v>------</v>
      </c>
      <c r="E26" s="233"/>
      <c r="F26" s="218"/>
      <c r="G26" s="219"/>
      <c r="H26" s="247"/>
      <c r="I26" s="209" t="s">
        <v>6</v>
      </c>
      <c r="J26" s="244"/>
      <c r="K26" s="213">
        <f>AE28</f>
        <v>0</v>
      </c>
      <c r="L26" s="209" t="s">
        <v>6</v>
      </c>
      <c r="M26" s="210">
        <f>AG28</f>
        <v>0</v>
      </c>
      <c r="N26" s="213">
        <f>AE25</f>
        <v>0</v>
      </c>
      <c r="O26" s="209" t="s">
        <v>6</v>
      </c>
      <c r="P26" s="210">
        <f>AG25</f>
        <v>0</v>
      </c>
      <c r="Q26" s="138">
        <f>H26+K26+N26</f>
        <v>0</v>
      </c>
      <c r="R26" s="138" t="s">
        <v>6</v>
      </c>
      <c r="S26" s="161">
        <f>J26+M26+P26</f>
        <v>0</v>
      </c>
      <c r="T26" s="181"/>
      <c r="U26" s="152"/>
      <c r="W26" s="42" t="str">
        <f>D29</f>
        <v>------</v>
      </c>
      <c r="X26" s="43" t="s">
        <v>8</v>
      </c>
      <c r="Y26" s="61" t="str">
        <f>D31</f>
        <v>------</v>
      </c>
      <c r="Z26" s="44"/>
      <c r="AA26" s="45"/>
      <c r="AB26" s="45"/>
      <c r="AC26" s="45"/>
      <c r="AD26" s="62"/>
      <c r="AE26" s="46">
        <f>IF(AND(LEN(Z26)&gt;0,MID(Z26,1,1)&lt;&gt;"-"),"1","0")+IF(AND(LEN(AA26)&gt;0,MID(AA26,1,1)&lt;&gt;"-"),"1","0")+IF(AND(LEN(AB26)&gt;0,MID(AB26,1,1)&lt;&gt;"-"),"1","0")+IF(AND(LEN(AC26)&gt;0,MID(AC26,1,1)&lt;&gt;"-"),"1","0")+IF(AND(LEN(AD26)&gt;0,MID(AD26,1,1)&lt;&gt;"-"),"1","0")</f>
        <v>0</v>
      </c>
      <c r="AF26" s="47" t="s">
        <v>6</v>
      </c>
      <c r="AG26" s="48">
        <f>IF(AND(LEN(Z26)&gt;0,MID(Z26,1,1)="-"),"1","0")+IF(AND(LEN(AA26)&gt;0,MID(AA26,1,1)="-"),"1","0")+IF(AND(LEN(AB26)&gt;0,MID(AB26,1,1)="-"),"1","0")+IF(AND(LEN(AC26)&gt;0,MID(AC26,1,1)="-"),"1","0")+IF(AND(LEN(AD26)&gt;0,MID(AD26,1,1)="-"),"1","0")</f>
        <v>0</v>
      </c>
      <c r="AH26" s="36"/>
      <c r="AI26" s="38"/>
      <c r="AJ26" s="38">
        <f>A28</f>
        <v>0</v>
      </c>
      <c r="AK26" s="51">
        <f>A30</f>
        <v>0</v>
      </c>
    </row>
    <row r="27" spans="1:54" ht="13.5" thickBot="1" x14ac:dyDescent="0.25">
      <c r="A27" s="160"/>
      <c r="B27"/>
      <c r="C27" s="164"/>
      <c r="D27" s="31" t="str">
        <f>IF(COUNTIF(seznam!$A$2:$A$13,A26)=1,VLOOKUP(A26,seznam!$A$2:$C$13,2,FALSE),"------")</f>
        <v>------</v>
      </c>
      <c r="E27" s="168"/>
      <c r="F27" s="169"/>
      <c r="G27" s="170"/>
      <c r="H27" s="239"/>
      <c r="I27" s="129"/>
      <c r="J27" s="245"/>
      <c r="K27" s="140"/>
      <c r="L27" s="129"/>
      <c r="M27" s="157"/>
      <c r="N27" s="140"/>
      <c r="O27" s="129"/>
      <c r="P27" s="157"/>
      <c r="Q27" s="155"/>
      <c r="R27" s="155"/>
      <c r="S27" s="157"/>
      <c r="T27" s="151"/>
      <c r="U27" s="154"/>
      <c r="W27" s="4" t="s">
        <v>11</v>
      </c>
      <c r="AJ27" s="38"/>
      <c r="AK27" s="51"/>
    </row>
    <row r="28" spans="1:54" x14ac:dyDescent="0.2">
      <c r="A28" s="159"/>
      <c r="B28" s="25"/>
      <c r="C28" s="163">
        <v>2</v>
      </c>
      <c r="D28" s="30" t="str">
        <f>IF(COUNTIF(seznam!$A$2:$A$13,A28)=1,VLOOKUP(A28,seznam!$A$2:$C$13,3,FALSE),"------")</f>
        <v>------</v>
      </c>
      <c r="E28" s="248"/>
      <c r="F28" s="128" t="s">
        <v>6</v>
      </c>
      <c r="G28" s="241"/>
      <c r="H28" s="141"/>
      <c r="I28" s="142"/>
      <c r="J28" s="174"/>
      <c r="K28" s="139">
        <f>AE26</f>
        <v>0</v>
      </c>
      <c r="L28" s="128" t="s">
        <v>6</v>
      </c>
      <c r="M28" s="156">
        <f>AG26</f>
        <v>0</v>
      </c>
      <c r="N28" s="139">
        <f>AE29</f>
        <v>0</v>
      </c>
      <c r="O28" s="128" t="s">
        <v>6</v>
      </c>
      <c r="P28" s="156">
        <f>AG29</f>
        <v>0</v>
      </c>
      <c r="Q28" s="128">
        <f>E28+K28+N28</f>
        <v>0</v>
      </c>
      <c r="R28" s="128" t="s">
        <v>6</v>
      </c>
      <c r="S28" s="156">
        <f>G28+M28+P28</f>
        <v>0</v>
      </c>
      <c r="T28" s="181"/>
      <c r="U28" s="152"/>
      <c r="W28" s="40" t="str">
        <f>D27</f>
        <v>------</v>
      </c>
      <c r="X28" s="6" t="s">
        <v>8</v>
      </c>
      <c r="Y28" s="5" t="str">
        <f>D31</f>
        <v>------</v>
      </c>
      <c r="Z28" s="21"/>
      <c r="AA28" s="22"/>
      <c r="AB28" s="22"/>
      <c r="AC28" s="22"/>
      <c r="AD28" s="24"/>
      <c r="AE28" s="10">
        <f>IF(AND(LEN(Z28)&gt;0,MID(Z28,1,1)&lt;&gt;"-"),"1","0")+IF(AND(LEN(AA28)&gt;0,MID(AA28,1,1)&lt;&gt;"-"),"1","0")+IF(AND(LEN(AB28)&gt;0,MID(AB28,1,1)&lt;&gt;"-"),"1","0")+IF(AND(LEN(AC28)&gt;0,MID(AC28,1,1)&lt;&gt;"-"),"1","0")+IF(AND(LEN(AD28)&gt;0,MID(AD28,1,1)&lt;&gt;"-"),"1","0")</f>
        <v>0</v>
      </c>
      <c r="AF28" s="11" t="s">
        <v>6</v>
      </c>
      <c r="AG28" s="12">
        <f>IF(AND(LEN(Z28)&gt;0,MID(Z28,1,1)="-"),"1","0")+IF(AND(LEN(AA28)&gt;0,MID(AA28,1,1)="-"),"1","0")+IF(AND(LEN(AB28)&gt;0,MID(AB28,1,1)="-"),"1","0")+IF(AND(LEN(AC28)&gt;0,MID(AC28,1,1)="-"),"1","0")+IF(AND(LEN(AD28)&gt;0,MID(AD28,1,1)="-"),"1","0")</f>
        <v>0</v>
      </c>
      <c r="AH28" s="36"/>
      <c r="AI28" s="38"/>
      <c r="AJ28" s="38">
        <f>A26</f>
        <v>0</v>
      </c>
      <c r="AK28" s="51">
        <f>A30</f>
        <v>0</v>
      </c>
    </row>
    <row r="29" spans="1:54" ht="13.5" thickBot="1" x14ac:dyDescent="0.25">
      <c r="A29" s="160"/>
      <c r="B29"/>
      <c r="C29" s="164"/>
      <c r="D29" s="31" t="str">
        <f>IF(COUNTIF(seznam!$A$2:$A$13,A28)=1,VLOOKUP(A28,seznam!$A$2:$C$13,2,FALSE),"------")</f>
        <v>------</v>
      </c>
      <c r="E29" s="249"/>
      <c r="F29" s="129"/>
      <c r="G29" s="245"/>
      <c r="H29" s="175"/>
      <c r="I29" s="169"/>
      <c r="J29" s="170"/>
      <c r="K29" s="140"/>
      <c r="L29" s="129"/>
      <c r="M29" s="157"/>
      <c r="N29" s="140"/>
      <c r="O29" s="129"/>
      <c r="P29" s="157"/>
      <c r="Q29" s="155"/>
      <c r="R29" s="129"/>
      <c r="S29" s="157"/>
      <c r="T29" s="151"/>
      <c r="U29" s="154"/>
      <c r="W29" s="42" t="str">
        <f>D29</f>
        <v>------</v>
      </c>
      <c r="X29" s="43" t="s">
        <v>8</v>
      </c>
      <c r="Y29" s="61" t="str">
        <f>D33</f>
        <v>------</v>
      </c>
      <c r="Z29" s="44"/>
      <c r="AA29" s="45"/>
      <c r="AB29" s="45"/>
      <c r="AC29" s="45"/>
      <c r="AD29" s="62"/>
      <c r="AE29" s="46">
        <f>IF(AND(LEN(Z29)&gt;0,MID(Z29,1,1)&lt;&gt;"-"),"1","0")+IF(AND(LEN(AA29)&gt;0,MID(AA29,1,1)&lt;&gt;"-"),"1","0")+IF(AND(LEN(AB29)&gt;0,MID(AB29,1,1)&lt;&gt;"-"),"1","0")+IF(AND(LEN(AC29)&gt;0,MID(AC29,1,1)&lt;&gt;"-"),"1","0")+IF(AND(LEN(AD29)&gt;0,MID(AD29,1,1)&lt;&gt;"-"),"1","0")</f>
        <v>0</v>
      </c>
      <c r="AF29" s="47" t="s">
        <v>6</v>
      </c>
      <c r="AG29" s="48">
        <f>IF(AND(LEN(Z29)&gt;0,MID(Z29,1,1)="-"),"1","0")+IF(AND(LEN(AA29)&gt;0,MID(AA29,1,1)="-"),"1","0")+IF(AND(LEN(AB29)&gt;0,MID(AB29,1,1)="-"),"1","0")+IF(AND(LEN(AC29)&gt;0,MID(AC29,1,1)="-"),"1","0")+IF(AND(LEN(AD29)&gt;0,MID(AD29,1,1)="-"),"1","0")</f>
        <v>0</v>
      </c>
      <c r="AH29" s="36"/>
      <c r="AI29" s="38"/>
      <c r="AJ29" s="3">
        <f>A28</f>
        <v>0</v>
      </c>
      <c r="AK29" s="4">
        <f>A32</f>
        <v>0</v>
      </c>
    </row>
    <row r="30" spans="1:54" x14ac:dyDescent="0.2">
      <c r="A30" s="159"/>
      <c r="B30" s="25"/>
      <c r="C30" s="163">
        <v>3</v>
      </c>
      <c r="D30" s="30" t="str">
        <f>IF(COUNTIF(seznam!$A$2:$A$13,A30)=1,VLOOKUP(A30,seznam!$A$2:$C$13,3,FALSE),"------")</f>
        <v>------</v>
      </c>
      <c r="E30" s="176">
        <f>AG28</f>
        <v>0</v>
      </c>
      <c r="F30" s="128" t="s">
        <v>6</v>
      </c>
      <c r="G30" s="156">
        <f>AE28</f>
        <v>0</v>
      </c>
      <c r="H30" s="139">
        <f>AG26</f>
        <v>0</v>
      </c>
      <c r="I30" s="128" t="s">
        <v>6</v>
      </c>
      <c r="J30" s="156">
        <f>AE26</f>
        <v>0</v>
      </c>
      <c r="K30" s="141"/>
      <c r="L30" s="142"/>
      <c r="M30" s="174"/>
      <c r="N30" s="238"/>
      <c r="O30" s="128" t="s">
        <v>6</v>
      </c>
      <c r="P30" s="241"/>
      <c r="Q30" s="128">
        <f>H30+E30+N30</f>
        <v>0</v>
      </c>
      <c r="R30" s="128" t="s">
        <v>6</v>
      </c>
      <c r="S30" s="156">
        <f>J30+G30+P30</f>
        <v>0</v>
      </c>
      <c r="T30" s="181"/>
      <c r="U30" s="152"/>
      <c r="W30" s="36"/>
      <c r="X30" s="38"/>
      <c r="Y30" s="38"/>
      <c r="Z30" s="51"/>
      <c r="AA30" s="2"/>
      <c r="AB30"/>
      <c r="AC30"/>
      <c r="AD30"/>
      <c r="AE30"/>
      <c r="AF30"/>
      <c r="AG30"/>
      <c r="AH30"/>
      <c r="AI30"/>
      <c r="AJ30"/>
      <c r="AK30"/>
      <c r="AL30"/>
      <c r="AO30" s="3"/>
      <c r="AP30" s="3"/>
      <c r="AQ30" s="4"/>
      <c r="AZ30"/>
      <c r="BA30"/>
      <c r="BB30"/>
    </row>
    <row r="31" spans="1:54" x14ac:dyDescent="0.2">
      <c r="A31" s="160"/>
      <c r="B31"/>
      <c r="C31" s="164"/>
      <c r="D31" s="31" t="str">
        <f>IF(COUNTIF(seznam!$A$2:$A$13,A30)=1,VLOOKUP(A30,seznam!$A$2:$C$13,2,FALSE),"------")</f>
        <v>------</v>
      </c>
      <c r="E31" s="177"/>
      <c r="F31" s="129"/>
      <c r="G31" s="157"/>
      <c r="H31" s="140"/>
      <c r="I31" s="129"/>
      <c r="J31" s="157"/>
      <c r="K31" s="175"/>
      <c r="L31" s="169"/>
      <c r="M31" s="170"/>
      <c r="N31" s="239"/>
      <c r="O31" s="129"/>
      <c r="P31" s="246"/>
      <c r="Q31" s="155"/>
      <c r="R31" s="155"/>
      <c r="S31" s="157"/>
      <c r="T31" s="151"/>
      <c r="U31" s="153"/>
      <c r="W31" s="9"/>
      <c r="Y31" s="3"/>
      <c r="Z31" s="4"/>
      <c r="AA31" s="2"/>
      <c r="AB31"/>
      <c r="AC31"/>
      <c r="AD31"/>
      <c r="AE31"/>
      <c r="AF31"/>
      <c r="AG31"/>
      <c r="AH31"/>
      <c r="AI31"/>
      <c r="AJ31"/>
      <c r="AK31"/>
      <c r="AL31"/>
      <c r="AO31" s="3"/>
      <c r="AP31" s="3"/>
      <c r="AQ31" s="4"/>
      <c r="AZ31"/>
      <c r="BA31"/>
      <c r="BB31"/>
    </row>
    <row r="32" spans="1:54" x14ac:dyDescent="0.2">
      <c r="A32" s="159"/>
      <c r="B32" s="25"/>
      <c r="C32" s="163">
        <v>4</v>
      </c>
      <c r="D32" s="30" t="str">
        <f>IF(COUNTIF(seznam!$A$2:$A$13,A32)=1,VLOOKUP(A32,seznam!$A$2:$C$13,3,FALSE),"------")</f>
        <v>------</v>
      </c>
      <c r="E32" s="176">
        <f>AG25</f>
        <v>0</v>
      </c>
      <c r="F32" s="128" t="s">
        <v>6</v>
      </c>
      <c r="G32" s="156">
        <f>AE25</f>
        <v>0</v>
      </c>
      <c r="H32" s="139">
        <f>AG29</f>
        <v>0</v>
      </c>
      <c r="I32" s="128" t="s">
        <v>6</v>
      </c>
      <c r="J32" s="156">
        <f>AE29</f>
        <v>0</v>
      </c>
      <c r="K32" s="238"/>
      <c r="L32" s="128" t="s">
        <v>6</v>
      </c>
      <c r="M32" s="241"/>
      <c r="N32" s="141"/>
      <c r="O32" s="142"/>
      <c r="P32" s="174"/>
      <c r="Q32" s="128">
        <f>H32+K32+E32</f>
        <v>0</v>
      </c>
      <c r="R32" s="128" t="s">
        <v>6</v>
      </c>
      <c r="S32" s="156">
        <f>J32+M32+G32</f>
        <v>0</v>
      </c>
      <c r="T32" s="181"/>
      <c r="U32" s="152"/>
      <c r="W32" s="9"/>
      <c r="Y32" s="3"/>
      <c r="Z32" s="4"/>
      <c r="AA32" s="2"/>
      <c r="AB32"/>
      <c r="AC32"/>
      <c r="AD32"/>
      <c r="AE32"/>
      <c r="AF32"/>
      <c r="AG32"/>
      <c r="AH32"/>
      <c r="AI32"/>
      <c r="AJ32"/>
      <c r="AK32"/>
      <c r="AL32"/>
      <c r="AO32" s="3"/>
      <c r="AP32" s="3"/>
      <c r="AQ32" s="4"/>
      <c r="AZ32"/>
      <c r="BA32"/>
      <c r="BB32"/>
    </row>
    <row r="33" spans="1:21" ht="13.5" thickBot="1" x14ac:dyDescent="0.25">
      <c r="A33" s="160"/>
      <c r="B33"/>
      <c r="C33" s="178"/>
      <c r="D33" s="19" t="str">
        <f>IF(COUNTIF(seznam!$A$2:$A$13,A32)=1,VLOOKUP(A32,seznam!$A$2:$C$13,2,FALSE),"------")</f>
        <v>------</v>
      </c>
      <c r="E33" s="180"/>
      <c r="F33" s="172"/>
      <c r="G33" s="173"/>
      <c r="H33" s="171"/>
      <c r="I33" s="172"/>
      <c r="J33" s="173"/>
      <c r="K33" s="243"/>
      <c r="L33" s="172"/>
      <c r="M33" s="242"/>
      <c r="N33" s="144"/>
      <c r="O33" s="145"/>
      <c r="P33" s="240"/>
      <c r="Q33" s="179"/>
      <c r="R33" s="172"/>
      <c r="S33" s="173"/>
      <c r="T33" s="182"/>
      <c r="U33" s="183"/>
    </row>
    <row r="42" spans="1:21" x14ac:dyDescent="0.2">
      <c r="S42"/>
      <c r="T42"/>
      <c r="U42"/>
    </row>
  </sheetData>
  <mergeCells count="233">
    <mergeCell ref="H30:H31"/>
    <mergeCell ref="I30:I31"/>
    <mergeCell ref="N28:N29"/>
    <mergeCell ref="O28:O29"/>
    <mergeCell ref="P28:P29"/>
    <mergeCell ref="G30:G31"/>
    <mergeCell ref="A32:A33"/>
    <mergeCell ref="C32:C33"/>
    <mergeCell ref="E32:E33"/>
    <mergeCell ref="F32:F33"/>
    <mergeCell ref="G32:G33"/>
    <mergeCell ref="A30:A31"/>
    <mergeCell ref="C30:C31"/>
    <mergeCell ref="E30:E31"/>
    <mergeCell ref="F30:F31"/>
    <mergeCell ref="J32:J33"/>
    <mergeCell ref="K32:K33"/>
    <mergeCell ref="L32:L33"/>
    <mergeCell ref="M32:M33"/>
    <mergeCell ref="O30:O31"/>
    <mergeCell ref="P30:P31"/>
    <mergeCell ref="N32:P33"/>
    <mergeCell ref="I32:I33"/>
    <mergeCell ref="H32:H33"/>
    <mergeCell ref="J30:J31"/>
    <mergeCell ref="R28:R29"/>
    <mergeCell ref="L28:L29"/>
    <mergeCell ref="M28:M29"/>
    <mergeCell ref="K30:M31"/>
    <mergeCell ref="N30:N31"/>
    <mergeCell ref="T28:T29"/>
    <mergeCell ref="U28:U29"/>
    <mergeCell ref="T32:T33"/>
    <mergeCell ref="T30:T31"/>
    <mergeCell ref="S28:S29"/>
    <mergeCell ref="U32:U33"/>
    <mergeCell ref="Q30:Q31"/>
    <mergeCell ref="U30:U31"/>
    <mergeCell ref="S30:S31"/>
    <mergeCell ref="R32:R33"/>
    <mergeCell ref="S32:S33"/>
    <mergeCell ref="Q32:Q33"/>
    <mergeCell ref="R30:R31"/>
    <mergeCell ref="T26:T27"/>
    <mergeCell ref="U26:U27"/>
    <mergeCell ref="A28:A29"/>
    <mergeCell ref="C28:C29"/>
    <mergeCell ref="E28:E29"/>
    <mergeCell ref="F28:F29"/>
    <mergeCell ref="G28:G29"/>
    <mergeCell ref="H28:J29"/>
    <mergeCell ref="K28:K29"/>
    <mergeCell ref="N26:N27"/>
    <mergeCell ref="Q28:Q29"/>
    <mergeCell ref="A26:A27"/>
    <mergeCell ref="C26:C27"/>
    <mergeCell ref="E26:G27"/>
    <mergeCell ref="H26:H27"/>
    <mergeCell ref="I26:I27"/>
    <mergeCell ref="O26:O27"/>
    <mergeCell ref="P26:P27"/>
    <mergeCell ref="Q26:Q27"/>
    <mergeCell ref="R26:R27"/>
    <mergeCell ref="K24:M25"/>
    <mergeCell ref="K26:K27"/>
    <mergeCell ref="L26:L27"/>
    <mergeCell ref="M26:M27"/>
    <mergeCell ref="J26:J27"/>
    <mergeCell ref="C24:D25"/>
    <mergeCell ref="E24:G25"/>
    <mergeCell ref="H24:J25"/>
    <mergeCell ref="S26:S27"/>
    <mergeCell ref="Q24:S25"/>
    <mergeCell ref="W11:AG12"/>
    <mergeCell ref="W1:AG1"/>
    <mergeCell ref="AN1:AX1"/>
    <mergeCell ref="Q13:S14"/>
    <mergeCell ref="T13:T14"/>
    <mergeCell ref="U13:U14"/>
    <mergeCell ref="Q2:S3"/>
    <mergeCell ref="T2:T3"/>
    <mergeCell ref="S10:S11"/>
    <mergeCell ref="C1:U1"/>
    <mergeCell ref="C2:D3"/>
    <mergeCell ref="E2:G3"/>
    <mergeCell ref="E4:G5"/>
    <mergeCell ref="C4:C5"/>
    <mergeCell ref="C8:C9"/>
    <mergeCell ref="E8:E9"/>
    <mergeCell ref="F8:F9"/>
    <mergeCell ref="G8:G9"/>
    <mergeCell ref="T8:T9"/>
    <mergeCell ref="U8:U9"/>
    <mergeCell ref="S8:S9"/>
    <mergeCell ref="U6:U7"/>
    <mergeCell ref="R8:R9"/>
    <mergeCell ref="P8:P9"/>
    <mergeCell ref="W22:AG23"/>
    <mergeCell ref="K13:M14"/>
    <mergeCell ref="N13:P14"/>
    <mergeCell ref="K2:M3"/>
    <mergeCell ref="N2:P3"/>
    <mergeCell ref="H8:H9"/>
    <mergeCell ref="L4:L5"/>
    <mergeCell ref="M4:M5"/>
    <mergeCell ref="J8:J9"/>
    <mergeCell ref="H10:H11"/>
    <mergeCell ref="L10:L11"/>
    <mergeCell ref="H2:J3"/>
    <mergeCell ref="K4:K5"/>
    <mergeCell ref="O4:O5"/>
    <mergeCell ref="P4:P5"/>
    <mergeCell ref="I4:I5"/>
    <mergeCell ref="H6:J7"/>
    <mergeCell ref="N15:N16"/>
    <mergeCell ref="O15:O16"/>
    <mergeCell ref="P15:P16"/>
    <mergeCell ref="Q15:Q16"/>
    <mergeCell ref="M17:M18"/>
    <mergeCell ref="H19:H20"/>
    <mergeCell ref="I19:I20"/>
    <mergeCell ref="J4:J5"/>
    <mergeCell ref="U2:U3"/>
    <mergeCell ref="A10:A11"/>
    <mergeCell ref="C13:D14"/>
    <mergeCell ref="E13:G14"/>
    <mergeCell ref="F10:F11"/>
    <mergeCell ref="G10:G11"/>
    <mergeCell ref="C6:C7"/>
    <mergeCell ref="A8:A9"/>
    <mergeCell ref="A4:A5"/>
    <mergeCell ref="H4:H5"/>
    <mergeCell ref="C10:C11"/>
    <mergeCell ref="J10:J11"/>
    <mergeCell ref="M10:M11"/>
    <mergeCell ref="I10:I11"/>
    <mergeCell ref="I8:I9"/>
    <mergeCell ref="K10:K11"/>
    <mergeCell ref="K8:M9"/>
    <mergeCell ref="S6:S7"/>
    <mergeCell ref="K6:K7"/>
    <mergeCell ref="L6:L7"/>
    <mergeCell ref="M6:M7"/>
    <mergeCell ref="P6:P7"/>
    <mergeCell ref="E10:E11"/>
    <mergeCell ref="H13:J14"/>
    <mergeCell ref="E6:E7"/>
    <mergeCell ref="F6:F7"/>
    <mergeCell ref="G6:G7"/>
    <mergeCell ref="U15:U16"/>
    <mergeCell ref="A17:A18"/>
    <mergeCell ref="C17:C18"/>
    <mergeCell ref="E17:E18"/>
    <mergeCell ref="F17:F18"/>
    <mergeCell ref="G17:G18"/>
    <mergeCell ref="K15:K16"/>
    <mergeCell ref="A15:A16"/>
    <mergeCell ref="C15:C16"/>
    <mergeCell ref="R15:R16"/>
    <mergeCell ref="K17:K18"/>
    <mergeCell ref="L17:L18"/>
    <mergeCell ref="S15:S16"/>
    <mergeCell ref="T15:T16"/>
    <mergeCell ref="T17:T18"/>
    <mergeCell ref="N17:N18"/>
    <mergeCell ref="O17:O18"/>
    <mergeCell ref="A6:A7"/>
    <mergeCell ref="J19:J20"/>
    <mergeCell ref="H17:J18"/>
    <mergeCell ref="L15:L16"/>
    <mergeCell ref="M15:M16"/>
    <mergeCell ref="I15:I16"/>
    <mergeCell ref="J15:J16"/>
    <mergeCell ref="U19:U20"/>
    <mergeCell ref="R19:R20"/>
    <mergeCell ref="A19:A20"/>
    <mergeCell ref="C19:C20"/>
    <mergeCell ref="E19:E20"/>
    <mergeCell ref="F19:F20"/>
    <mergeCell ref="T19:T20"/>
    <mergeCell ref="P19:P20"/>
    <mergeCell ref="G19:G20"/>
    <mergeCell ref="N19:N20"/>
    <mergeCell ref="O19:O20"/>
    <mergeCell ref="E15:G16"/>
    <mergeCell ref="H15:H16"/>
    <mergeCell ref="A21:A22"/>
    <mergeCell ref="C21:C22"/>
    <mergeCell ref="E21:E22"/>
    <mergeCell ref="F21:F22"/>
    <mergeCell ref="G21:G22"/>
    <mergeCell ref="K21:K22"/>
    <mergeCell ref="H21:H22"/>
    <mergeCell ref="I21:I22"/>
    <mergeCell ref="J21:J22"/>
    <mergeCell ref="T21:T22"/>
    <mergeCell ref="N24:P25"/>
    <mergeCell ref="T24:T25"/>
    <mergeCell ref="L21:L22"/>
    <mergeCell ref="K19:M20"/>
    <mergeCell ref="S19:S20"/>
    <mergeCell ref="U24:U25"/>
    <mergeCell ref="T10:T11"/>
    <mergeCell ref="Q10:Q11"/>
    <mergeCell ref="N10:P11"/>
    <mergeCell ref="U10:U11"/>
    <mergeCell ref="R10:R11"/>
    <mergeCell ref="Q19:Q20"/>
    <mergeCell ref="U21:U22"/>
    <mergeCell ref="Q21:Q22"/>
    <mergeCell ref="R21:R22"/>
    <mergeCell ref="M21:M22"/>
    <mergeCell ref="N21:P22"/>
    <mergeCell ref="S21:S22"/>
    <mergeCell ref="U17:U18"/>
    <mergeCell ref="Q17:Q18"/>
    <mergeCell ref="P17:P18"/>
    <mergeCell ref="R17:R18"/>
    <mergeCell ref="S17:S18"/>
    <mergeCell ref="S4:S5"/>
    <mergeCell ref="T4:T5"/>
    <mergeCell ref="U4:U5"/>
    <mergeCell ref="T6:T7"/>
    <mergeCell ref="R4:R5"/>
    <mergeCell ref="Q6:Q7"/>
    <mergeCell ref="Q4:Q5"/>
    <mergeCell ref="N4:N5"/>
    <mergeCell ref="Q8:Q9"/>
    <mergeCell ref="N8:N9"/>
    <mergeCell ref="O8:O9"/>
    <mergeCell ref="N6:N7"/>
    <mergeCell ref="R6:R7"/>
    <mergeCell ref="O6:O7"/>
  </mergeCells>
  <phoneticPr fontId="0" type="noConversion"/>
  <printOptions horizontalCentered="1" verticalCentered="1"/>
  <pageMargins left="0.19685039370078741" right="0.19685039370078741" top="0.19685039370078741" bottom="0.19685039370078741" header="0" footer="0"/>
  <pageSetup paperSize="9" orientation="landscape" horizontalDpi="300" verticalDpi="300" r:id="rId1"/>
  <headerFooter alignWithMargins="0"/>
  <colBreaks count="2" manualBreakCount="2">
    <brk id="22" max="33" man="1"/>
    <brk id="38" max="44" man="1"/>
  </colBreaks>
  <ignoredErrors>
    <ignoredError sqref="C4:D7 H11:J11 W7:X7 C9:D9 C12:D12 C20:D20 D8 C11:D11 D10 D19 C22:D22 D21 W12:AG12 AE7:AG7 I10 C14:D18 D13 X11:AG11 D27 D29 D31" 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E8D16C-62ED-4E2D-B9C1-D32B01848709}">
  <dimension ref="A1"/>
  <sheetViews>
    <sheetView workbookViewId="0"/>
  </sheetViews>
  <sheetFormatPr defaultRowHeight="12.75" x14ac:dyDescent="0.2"/>
  <sheetData/>
  <pageMargins left="0.7" right="0.7" top="0.78740157499999996" bottom="0.78740157499999996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7"/>
  <sheetViews>
    <sheetView workbookViewId="0">
      <selection activeCell="J4" sqref="J4"/>
    </sheetView>
  </sheetViews>
  <sheetFormatPr defaultRowHeight="12.75" x14ac:dyDescent="0.2"/>
  <cols>
    <col min="1" max="2" width="6.28515625" style="1" customWidth="1"/>
    <col min="3" max="3" width="18.7109375" customWidth="1"/>
    <col min="4" max="4" width="2.7109375" customWidth="1"/>
    <col min="5" max="5" width="18.7109375" customWidth="1"/>
    <col min="6" max="6" width="11.28515625" customWidth="1"/>
    <col min="7" max="9" width="9.140625" style="16"/>
    <col min="11" max="11" width="11.42578125" bestFit="1" customWidth="1"/>
  </cols>
  <sheetData>
    <row r="1" spans="1:10" x14ac:dyDescent="0.2">
      <c r="A1" s="254" t="s">
        <v>32</v>
      </c>
      <c r="B1" s="254"/>
      <c r="C1" t="s">
        <v>45</v>
      </c>
    </row>
    <row r="3" spans="1:10" x14ac:dyDescent="0.2">
      <c r="C3" t="s">
        <v>18</v>
      </c>
      <c r="E3" t="s">
        <v>19</v>
      </c>
      <c r="F3" s="1" t="s">
        <v>26</v>
      </c>
      <c r="G3" s="16" t="s">
        <v>27</v>
      </c>
      <c r="H3" s="16" t="s">
        <v>28</v>
      </c>
      <c r="I3" s="16" t="s">
        <v>29</v>
      </c>
      <c r="J3" s="16" t="s">
        <v>47</v>
      </c>
    </row>
    <row r="4" spans="1:10" x14ac:dyDescent="0.2">
      <c r="A4" s="38">
        <f>'sk A,B - Muži'!AP3</f>
        <v>1</v>
      </c>
      <c r="B4" s="38">
        <f>'sk A,B - Muži'!AQ3</f>
        <v>12</v>
      </c>
      <c r="C4" t="str">
        <f>IF(COUNTIF(seznam!$A$2:$A$22,A4)=1,VLOOKUP(A4,seznam!$A$2:$C$22,2,FALSE),"------")</f>
        <v>Luska Petr</v>
      </c>
      <c r="E4" t="str">
        <f>IF(COUNTIF(seznam!$A$2:$A$22,B4)=1,VLOOKUP(B4,seznam!$A$2:$C$22,2,FALSE),"------")</f>
        <v>Sehnal Richard</v>
      </c>
      <c r="F4" s="91">
        <f>TRUNC((ROW()-4)/7)+1</f>
        <v>1</v>
      </c>
      <c r="G4" s="16" t="s">
        <v>46</v>
      </c>
      <c r="J4" t="str">
        <f xml:space="preserve">  MID( INDEX('sk A,B - Muži'!$C$1:'sk A,B - Muži'!$C$17,  TRUNC((ROW()-(TRUNC((ROW()-4)/7)*7+4))/3)*15+2,1), LEN("skupina ")+1,1)</f>
        <v>A</v>
      </c>
    </row>
    <row r="5" spans="1:10" x14ac:dyDescent="0.2">
      <c r="A5" s="38">
        <f>'sk A,B - Muži'!AP4</f>
        <v>6</v>
      </c>
      <c r="B5" s="38">
        <f>'sk A,B - Muži'!AQ4</f>
        <v>4</v>
      </c>
      <c r="C5" t="str">
        <f>IF(COUNTIF(seznam!$A$2:$A$22,A5)=1,VLOOKUP(A5,seznam!$A$2:$C$22,2,FALSE),"------")</f>
        <v>Vokřínek Petr</v>
      </c>
      <c r="E5" t="str">
        <f>IF(COUNTIF(seznam!$A$2:$A$22,B5)=1,VLOOKUP(B5,seznam!$A$2:$C$22,2,FALSE),"------")</f>
        <v>Pokorný Martin</v>
      </c>
      <c r="F5" s="91">
        <f t="shared" ref="F5:F37" si="0">TRUNC((ROW()-4)/7)+1</f>
        <v>1</v>
      </c>
      <c r="G5" s="16" t="s">
        <v>46</v>
      </c>
      <c r="J5" t="str">
        <f xml:space="preserve">  MID( INDEX('sk A,B - Muži'!$C$1:'sk A,B - Muži'!$C$17,  TRUNC((ROW()-(TRUNC((ROW()-4)/7)*7+4))/3)*15+2,1), LEN("skupina ")+1,1)</f>
        <v>A</v>
      </c>
    </row>
    <row r="6" spans="1:10" x14ac:dyDescent="0.2">
      <c r="A6" s="38">
        <f>'sk A,B - Muži'!AP5</f>
        <v>8</v>
      </c>
      <c r="B6" s="38">
        <f>'sk A,B - Muži'!AQ5</f>
        <v>9</v>
      </c>
      <c r="C6" t="str">
        <f>IF(COUNTIF(seznam!$A$2:$A$22,A6)=1,VLOOKUP(A6,seznam!$A$2:$C$22,2,FALSE),"------")</f>
        <v>Krištof Martin</v>
      </c>
      <c r="E6" t="str">
        <f>IF(COUNTIF(seznam!$A$2:$A$22,B6)=1,VLOOKUP(B6,seznam!$A$2:$C$22,2,FALSE),"------")</f>
        <v>Pilát Ondřej</v>
      </c>
      <c r="F6" s="91">
        <f t="shared" si="0"/>
        <v>1</v>
      </c>
      <c r="G6" s="16" t="s">
        <v>46</v>
      </c>
      <c r="J6" t="str">
        <f xml:space="preserve">  MID( INDEX('sk A,B - Muži'!$C$1:'sk A,B - Muži'!$C$17,  TRUNC((ROW()-(TRUNC((ROW()-4)/7)*7+4))/3)*15+2,1), LEN("skupina ")+1,1)</f>
        <v>A</v>
      </c>
    </row>
    <row r="7" spans="1:10" x14ac:dyDescent="0.2">
      <c r="A7" s="38">
        <f>'sk A,B - Muži'!AP6</f>
        <v>2</v>
      </c>
      <c r="B7" s="38">
        <f>'sk A,B - Muži'!AQ6</f>
        <v>11</v>
      </c>
      <c r="C7" t="str">
        <f>IF(COUNTIF(seznam!$A$2:$A$22,A7)=1,VLOOKUP(A7,seznam!$A$2:$C$22,2,FALSE),"------")</f>
        <v>Zukal Filip</v>
      </c>
      <c r="E7" t="str">
        <f>IF(COUNTIF(seznam!$A$2:$A$22,B7)=1,VLOOKUP(B7,seznam!$A$2:$C$22,2,FALSE),"------")</f>
        <v>Dočkálek Petr</v>
      </c>
      <c r="F7" s="91">
        <f t="shared" si="0"/>
        <v>1</v>
      </c>
      <c r="G7" s="16" t="s">
        <v>46</v>
      </c>
      <c r="J7" t="str">
        <f xml:space="preserve">  MID( INDEX('sk A,B - Muži'!$C$1:'sk A,B - Muži'!$C$17,  TRUNC((ROW()-(TRUNC((ROW()-4)/7)*7+4))/3)*15+2,1), LEN("skupina ")+1,1)</f>
        <v>B</v>
      </c>
    </row>
    <row r="8" spans="1:10" x14ac:dyDescent="0.2">
      <c r="A8" s="3">
        <f>'sk A,B - Muži'!AP7</f>
        <v>5</v>
      </c>
      <c r="B8" s="3">
        <f>'sk A,B - Muži'!AQ7</f>
        <v>3</v>
      </c>
      <c r="C8" t="str">
        <f>IF(COUNTIF(seznam!$A$2:$A$22,A8)=1,VLOOKUP(A8,seznam!$A$2:$C$22,2,FALSE),"------")</f>
        <v>Přikryl Lukáš</v>
      </c>
      <c r="E8" t="str">
        <f>IF(COUNTIF(seznam!$A$2:$A$22,B8)=1,VLOOKUP(B8,seznam!$A$2:$C$22,2,FALSE),"------")</f>
        <v>Huták Ondřej</v>
      </c>
      <c r="F8" s="91">
        <f t="shared" si="0"/>
        <v>1</v>
      </c>
      <c r="G8" s="16" t="s">
        <v>46</v>
      </c>
      <c r="J8" t="str">
        <f xml:space="preserve">  MID( INDEX('sk A,B - Muži'!$C$1:'sk A,B - Muži'!$C$17,  TRUNC((ROW()-(TRUNC((ROW()-4)/7)*7+4))/3)*15+2,1), LEN("skupina ")+1,1)</f>
        <v>B</v>
      </c>
    </row>
    <row r="9" spans="1:10" x14ac:dyDescent="0.2">
      <c r="A9" s="38">
        <f>'sk A,B - Muži'!AP8</f>
        <v>7</v>
      </c>
      <c r="B9" s="38">
        <f>'sk A,B - Muži'!AQ8</f>
        <v>10</v>
      </c>
      <c r="C9" t="str">
        <f>IF(COUNTIF(seznam!$A$2:$A$22,A9)=1,VLOOKUP(A9,seznam!$A$2:$C$22,2,FALSE),"------")</f>
        <v>Flajšar Petr</v>
      </c>
      <c r="E9" t="str">
        <f>IF(COUNTIF(seznam!$A$2:$A$22,B9)=1,VLOOKUP(B9,seznam!$A$2:$C$22,2,FALSE),"------")</f>
        <v>Chofreh Ali</v>
      </c>
      <c r="F9" s="91">
        <f t="shared" si="0"/>
        <v>1</v>
      </c>
      <c r="G9" s="16" t="s">
        <v>46</v>
      </c>
      <c r="J9" t="str">
        <f xml:space="preserve">  MID( INDEX('sk A,B - Muži'!$C$1:'sk A,B - Muži'!$C$17,  TRUNC((ROW()-(TRUNC((ROW()-4)/7)*7+4))/3)*15+2,1), LEN("skupina ")+1,1)</f>
        <v>B</v>
      </c>
    </row>
    <row r="10" spans="1:10" x14ac:dyDescent="0.2">
      <c r="F10" s="91"/>
    </row>
    <row r="11" spans="1:10" x14ac:dyDescent="0.2">
      <c r="A11" s="38">
        <f>'sk A,B - Muži'!AP10</f>
        <v>12</v>
      </c>
      <c r="B11" s="38">
        <f>'sk A,B - Muži'!AQ10</f>
        <v>9</v>
      </c>
      <c r="C11" t="str">
        <f>IF(COUNTIF(seznam!$A$2:$A$22,A11)=1,VLOOKUP(A11,seznam!$A$2:$C$22,2,FALSE),"------")</f>
        <v>Sehnal Richard</v>
      </c>
      <c r="E11" t="str">
        <f>IF(COUNTIF(seznam!$A$2:$A$22,B11)=1,VLOOKUP(B11,seznam!$A$2:$C$22,2,FALSE),"------")</f>
        <v>Pilát Ondřej</v>
      </c>
      <c r="F11" s="91">
        <f t="shared" si="0"/>
        <v>2</v>
      </c>
      <c r="G11" s="16" t="s">
        <v>46</v>
      </c>
      <c r="J11" t="str">
        <f xml:space="preserve">  MID( INDEX('sk A,B - Muži'!$C$1:'sk A,B - Muži'!$C$17,  TRUNC((ROW()-(TRUNC((ROW()-4)/7)*7+4))/3)*15+2,1), LEN("skupina ")+1,1)</f>
        <v>A</v>
      </c>
    </row>
    <row r="12" spans="1:10" x14ac:dyDescent="0.2">
      <c r="A12" s="38">
        <f>'sk A,B - Muži'!AP11</f>
        <v>4</v>
      </c>
      <c r="B12" s="38">
        <f>'sk A,B - Muži'!AQ11</f>
        <v>8</v>
      </c>
      <c r="C12" t="str">
        <f>IF(COUNTIF(seznam!$A$2:$A$22,A12)=1,VLOOKUP(A12,seznam!$A$2:$C$22,2,FALSE),"------")</f>
        <v>Pokorný Martin</v>
      </c>
      <c r="E12" t="str">
        <f>IF(COUNTIF(seznam!$A$2:$A$22,B12)=1,VLOOKUP(B12,seznam!$A$2:$C$22,2,FALSE),"------")</f>
        <v>Krištof Martin</v>
      </c>
      <c r="F12" s="91">
        <f t="shared" si="0"/>
        <v>2</v>
      </c>
      <c r="G12" s="16" t="s">
        <v>46</v>
      </c>
      <c r="J12" t="str">
        <f xml:space="preserve">  MID( INDEX('sk A,B - Muži'!$C$1:'sk A,B - Muži'!$C$17,  TRUNC((ROW()-(TRUNC((ROW()-4)/7)*7+4))/3)*15+2,1), LEN("skupina ")+1,1)</f>
        <v>A</v>
      </c>
    </row>
    <row r="13" spans="1:10" x14ac:dyDescent="0.2">
      <c r="A13" s="38">
        <f>'sk A,B - Muži'!AP12</f>
        <v>1</v>
      </c>
      <c r="B13" s="38">
        <f>'sk A,B - Muži'!AQ12</f>
        <v>6</v>
      </c>
      <c r="C13" t="str">
        <f>IF(COUNTIF(seznam!$A$2:$A$22,A13)=1,VLOOKUP(A13,seznam!$A$2:$C$22,2,FALSE),"------")</f>
        <v>Luska Petr</v>
      </c>
      <c r="E13" t="str">
        <f>IF(COUNTIF(seznam!$A$2:$A$22,B13)=1,VLOOKUP(B13,seznam!$A$2:$C$22,2,FALSE),"------")</f>
        <v>Vokřínek Petr</v>
      </c>
      <c r="F13" s="91">
        <f t="shared" si="0"/>
        <v>2</v>
      </c>
      <c r="G13" s="16" t="s">
        <v>46</v>
      </c>
      <c r="J13" t="str">
        <f xml:space="preserve">  MID( INDEX('sk A,B - Muži'!$C$1:'sk A,B - Muži'!$C$17,  TRUNC((ROW()-(TRUNC((ROW()-4)/7)*7+4))/3)*15+2,1), LEN("skupina ")+1,1)</f>
        <v>A</v>
      </c>
    </row>
    <row r="14" spans="1:10" x14ac:dyDescent="0.2">
      <c r="A14" s="38">
        <f>'sk A,B - Muži'!AP13</f>
        <v>11</v>
      </c>
      <c r="B14" s="38">
        <f>'sk A,B - Muži'!AQ13</f>
        <v>10</v>
      </c>
      <c r="C14" t="str">
        <f>IF(COUNTIF(seznam!$A$2:$A$22,A14)=1,VLOOKUP(A14,seznam!$A$2:$C$22,2,FALSE),"------")</f>
        <v>Dočkálek Petr</v>
      </c>
      <c r="E14" t="str">
        <f>IF(COUNTIF(seznam!$A$2:$A$22,B14)=1,VLOOKUP(B14,seznam!$A$2:$C$22,2,FALSE),"------")</f>
        <v>Chofreh Ali</v>
      </c>
      <c r="F14" s="91">
        <f t="shared" si="0"/>
        <v>2</v>
      </c>
      <c r="G14" s="16" t="s">
        <v>46</v>
      </c>
      <c r="J14" t="str">
        <f xml:space="preserve">  MID( INDEX('sk A,B - Muži'!$C$1:'sk A,B - Muži'!$C$17,  TRUNC((ROW()-(TRUNC((ROW()-4)/7)*7+4))/3)*15+2,1), LEN("skupina ")+1,1)</f>
        <v>B</v>
      </c>
    </row>
    <row r="15" spans="1:10" x14ac:dyDescent="0.2">
      <c r="A15" s="3">
        <f>'sk A,B - Muži'!AP14</f>
        <v>3</v>
      </c>
      <c r="B15" s="3">
        <f>'sk A,B - Muži'!AQ14</f>
        <v>7</v>
      </c>
      <c r="C15" t="str">
        <f>IF(COUNTIF(seznam!$A$2:$A$22,A15)=1,VLOOKUP(A15,seznam!$A$2:$C$22,2,FALSE),"------")</f>
        <v>Huták Ondřej</v>
      </c>
      <c r="E15" t="str">
        <f>IF(COUNTIF(seznam!$A$2:$A$22,B15)=1,VLOOKUP(B15,seznam!$A$2:$C$22,2,FALSE),"------")</f>
        <v>Flajšar Petr</v>
      </c>
      <c r="F15" s="91">
        <f t="shared" si="0"/>
        <v>2</v>
      </c>
      <c r="G15" s="16" t="s">
        <v>46</v>
      </c>
      <c r="J15" t="str">
        <f xml:space="preserve">  MID( INDEX('sk A,B - Muži'!$C$1:'sk A,B - Muži'!$C$17,  TRUNC((ROW()-(TRUNC((ROW()-4)/7)*7+4))/3)*15+2,1), LEN("skupina ")+1,1)</f>
        <v>B</v>
      </c>
    </row>
    <row r="16" spans="1:10" x14ac:dyDescent="0.2">
      <c r="A16" s="38">
        <f>'sk A,B - Muži'!AP15</f>
        <v>2</v>
      </c>
      <c r="B16" s="38">
        <f>'sk A,B - Muži'!AQ15</f>
        <v>5</v>
      </c>
      <c r="C16" t="str">
        <f>IF(COUNTIF(seznam!$A$2:$A$22,A16)=1,VLOOKUP(A16,seznam!$A$2:$C$22,2,FALSE),"------")</f>
        <v>Zukal Filip</v>
      </c>
      <c r="E16" t="str">
        <f>IF(COUNTIF(seznam!$A$2:$A$22,B16)=1,VLOOKUP(B16,seznam!$A$2:$C$22,2,FALSE),"------")</f>
        <v>Přikryl Lukáš</v>
      </c>
      <c r="F16" s="91">
        <f t="shared" si="0"/>
        <v>2</v>
      </c>
      <c r="G16" s="16" t="s">
        <v>46</v>
      </c>
      <c r="J16" t="str">
        <f xml:space="preserve">  MID( INDEX('sk A,B - Muži'!$C$1:'sk A,B - Muži'!$C$17,  TRUNC((ROW()-(TRUNC((ROW()-4)/7)*7+4))/3)*15+2,1), LEN("skupina ")+1,1)</f>
        <v>B</v>
      </c>
    </row>
    <row r="17" spans="1:10" x14ac:dyDescent="0.2">
      <c r="F17" s="91"/>
    </row>
    <row r="18" spans="1:10" x14ac:dyDescent="0.2">
      <c r="A18" s="38">
        <f>'sk A,B - Muži'!AP17</f>
        <v>6</v>
      </c>
      <c r="B18" s="38">
        <f>'sk A,B - Muži'!AQ17</f>
        <v>12</v>
      </c>
      <c r="C18" t="str">
        <f>IF(COUNTIF(seznam!$A$2:$A$22,A18)=1,VLOOKUP(A18,seznam!$A$2:$C$22,2,FALSE),"------")</f>
        <v>Vokřínek Petr</v>
      </c>
      <c r="E18" t="str">
        <f>IF(COUNTIF(seznam!$A$2:$A$22,B18)=1,VLOOKUP(B18,seznam!$A$2:$C$22,2,FALSE),"------")</f>
        <v>Sehnal Richard</v>
      </c>
      <c r="F18" s="91">
        <f t="shared" si="0"/>
        <v>3</v>
      </c>
      <c r="G18" s="16" t="s">
        <v>46</v>
      </c>
      <c r="J18" t="str">
        <f xml:space="preserve">  MID( INDEX('sk A,B - Muži'!$C$1:'sk A,B - Muži'!$C$17,  TRUNC((ROW()-(TRUNC((ROW()-4)/7)*7+4))/3)*15+2,1), LEN("skupina ")+1,1)</f>
        <v>A</v>
      </c>
    </row>
    <row r="19" spans="1:10" x14ac:dyDescent="0.2">
      <c r="A19" s="38">
        <f>'sk A,B - Muži'!AP18</f>
        <v>8</v>
      </c>
      <c r="B19" s="38">
        <f>'sk A,B - Muži'!AQ18</f>
        <v>1</v>
      </c>
      <c r="C19" t="str">
        <f>IF(COUNTIF(seznam!$A$2:$A$22,A19)=1,VLOOKUP(A19,seznam!$A$2:$C$22,2,FALSE),"------")</f>
        <v>Krištof Martin</v>
      </c>
      <c r="E19" t="str">
        <f>IF(COUNTIF(seznam!$A$2:$A$22,B19)=1,VLOOKUP(B19,seznam!$A$2:$C$22,2,FALSE),"------")</f>
        <v>Luska Petr</v>
      </c>
      <c r="F19" s="91">
        <f t="shared" si="0"/>
        <v>3</v>
      </c>
      <c r="G19" s="16" t="s">
        <v>46</v>
      </c>
      <c r="J19" t="str">
        <f xml:space="preserve">  MID( INDEX('sk A,B - Muži'!$C$1:'sk A,B - Muži'!$C$17,  TRUNC((ROW()-(TRUNC((ROW()-4)/7)*7+4))/3)*15+2,1), LEN("skupina ")+1,1)</f>
        <v>A</v>
      </c>
    </row>
    <row r="20" spans="1:10" x14ac:dyDescent="0.2">
      <c r="A20" s="38">
        <f>'sk A,B - Muži'!AP19</f>
        <v>9</v>
      </c>
      <c r="B20" s="38">
        <f>'sk A,B - Muži'!AQ19</f>
        <v>4</v>
      </c>
      <c r="C20" t="str">
        <f>IF(COUNTIF(seznam!$A$2:$A$22,A20)=1,VLOOKUP(A20,seznam!$A$2:$C$22,2,FALSE),"------")</f>
        <v>Pilát Ondřej</v>
      </c>
      <c r="E20" t="str">
        <f>IF(COUNTIF(seznam!$A$2:$A$22,B20)=1,VLOOKUP(B20,seznam!$A$2:$C$22,2,FALSE),"------")</f>
        <v>Pokorný Martin</v>
      </c>
      <c r="F20" s="91">
        <f t="shared" si="0"/>
        <v>3</v>
      </c>
      <c r="G20" s="16" t="s">
        <v>46</v>
      </c>
      <c r="J20" t="str">
        <f xml:space="preserve">  MID( INDEX('sk A,B - Muži'!$C$1:'sk A,B - Muži'!$C$17,  TRUNC((ROW()-(TRUNC((ROW()-4)/7)*7+4))/3)*15+2,1), LEN("skupina ")+1,1)</f>
        <v>A</v>
      </c>
    </row>
    <row r="21" spans="1:10" x14ac:dyDescent="0.2">
      <c r="A21" s="38">
        <f>'sk A,B - Muži'!AP20</f>
        <v>5</v>
      </c>
      <c r="B21" s="38">
        <f>'sk A,B - Muži'!AQ20</f>
        <v>11</v>
      </c>
      <c r="C21" t="str">
        <f>IF(COUNTIF(seznam!$A$2:$A$22,A21)=1,VLOOKUP(A21,seznam!$A$2:$C$22,2,FALSE),"------")</f>
        <v>Přikryl Lukáš</v>
      </c>
      <c r="E21" t="str">
        <f>IF(COUNTIF(seznam!$A$2:$A$22,B21)=1,VLOOKUP(B21,seznam!$A$2:$C$22,2,FALSE),"------")</f>
        <v>Dočkálek Petr</v>
      </c>
      <c r="F21" s="91">
        <f t="shared" si="0"/>
        <v>3</v>
      </c>
      <c r="G21" s="16" t="s">
        <v>46</v>
      </c>
      <c r="J21" t="str">
        <f xml:space="preserve">  MID( INDEX('sk A,B - Muži'!$C$1:'sk A,B - Muži'!$C$17,  TRUNC((ROW()-(TRUNC((ROW()-4)/7)*7+4))/3)*15+2,1), LEN("skupina ")+1,1)</f>
        <v>B</v>
      </c>
    </row>
    <row r="22" spans="1:10" x14ac:dyDescent="0.2">
      <c r="A22" s="3">
        <f>'sk A,B - Muži'!AP21</f>
        <v>7</v>
      </c>
      <c r="B22" s="3">
        <f>'sk A,B - Muži'!AQ21</f>
        <v>2</v>
      </c>
      <c r="C22" t="str">
        <f>IF(COUNTIF(seznam!$A$2:$A$22,A22)=1,VLOOKUP(A22,seznam!$A$2:$C$22,2,FALSE),"------")</f>
        <v>Flajšar Petr</v>
      </c>
      <c r="E22" t="str">
        <f>IF(COUNTIF(seznam!$A$2:$A$22,B22)=1,VLOOKUP(B22,seznam!$A$2:$C$22,2,FALSE),"------")</f>
        <v>Zukal Filip</v>
      </c>
      <c r="F22" s="91">
        <f t="shared" si="0"/>
        <v>3</v>
      </c>
      <c r="G22" s="16" t="s">
        <v>46</v>
      </c>
      <c r="J22" t="str">
        <f xml:space="preserve">  MID( INDEX('sk A,B - Muži'!$C$1:'sk A,B - Muži'!$C$17,  TRUNC((ROW()-(TRUNC((ROW()-4)/7)*7+4))/3)*15+2,1), LEN("skupina ")+1,1)</f>
        <v>B</v>
      </c>
    </row>
    <row r="23" spans="1:10" x14ac:dyDescent="0.2">
      <c r="A23" s="38">
        <f>'sk A,B - Muži'!AP22</f>
        <v>10</v>
      </c>
      <c r="B23" s="38">
        <f>'sk A,B - Muži'!AQ22</f>
        <v>3</v>
      </c>
      <c r="C23" t="str">
        <f>IF(COUNTIF(seznam!$A$2:$A$22,A23)=1,VLOOKUP(A23,seznam!$A$2:$C$22,2,FALSE),"------")</f>
        <v>Chofreh Ali</v>
      </c>
      <c r="E23" t="str">
        <f>IF(COUNTIF(seznam!$A$2:$A$22,B23)=1,VLOOKUP(B23,seznam!$A$2:$C$22,2,FALSE),"------")</f>
        <v>Huták Ondřej</v>
      </c>
      <c r="F23" s="91">
        <f t="shared" si="0"/>
        <v>3</v>
      </c>
      <c r="G23" s="16" t="s">
        <v>46</v>
      </c>
      <c r="J23" t="str">
        <f xml:space="preserve">  MID( INDEX('sk A,B - Muži'!$C$1:'sk A,B - Muži'!$C$17,  TRUNC((ROW()-(TRUNC((ROW()-4)/7)*7+4))/3)*15+2,1), LEN("skupina ")+1,1)</f>
        <v>B</v>
      </c>
    </row>
    <row r="24" spans="1:10" x14ac:dyDescent="0.2">
      <c r="F24" s="91"/>
    </row>
    <row r="25" spans="1:10" x14ac:dyDescent="0.2">
      <c r="A25" s="38">
        <f>'sk A,B - Muži'!AP24</f>
        <v>12</v>
      </c>
      <c r="B25" s="38">
        <f>'sk A,B - Muži'!AQ24</f>
        <v>4</v>
      </c>
      <c r="C25" t="str">
        <f>IF(COUNTIF(seznam!$A$2:$A$22,A25)=1,VLOOKUP(A25,seznam!$A$2:$C$22,2,FALSE),"------")</f>
        <v>Sehnal Richard</v>
      </c>
      <c r="E25" t="str">
        <f>IF(COUNTIF(seznam!$A$2:$A$22,B25)=1,VLOOKUP(B25,seznam!$A$2:$C$22,2,FALSE),"------")</f>
        <v>Pokorný Martin</v>
      </c>
      <c r="F25" s="91">
        <f t="shared" si="0"/>
        <v>4</v>
      </c>
      <c r="G25" s="16" t="s">
        <v>46</v>
      </c>
      <c r="J25" t="str">
        <f xml:space="preserve">  MID( INDEX('sk A,B - Muži'!$C$1:'sk A,B - Muži'!$C$17,  TRUNC((ROW()-(TRUNC((ROW()-4)/7)*7+4))/3)*15+2,1), LEN("skupina ")+1,1)</f>
        <v>A</v>
      </c>
    </row>
    <row r="26" spans="1:10" x14ac:dyDescent="0.2">
      <c r="A26" s="38">
        <f>'sk A,B - Muži'!AP25</f>
        <v>1</v>
      </c>
      <c r="B26" s="38">
        <f>'sk A,B - Muži'!AQ25</f>
        <v>9</v>
      </c>
      <c r="C26" t="str">
        <f>IF(COUNTIF(seznam!$A$2:$A$22,A26)=1,VLOOKUP(A26,seznam!$A$2:$C$22,2,FALSE),"------")</f>
        <v>Luska Petr</v>
      </c>
      <c r="E26" t="str">
        <f>IF(COUNTIF(seznam!$A$2:$A$22,B26)=1,VLOOKUP(B26,seznam!$A$2:$C$22,2,FALSE),"------")</f>
        <v>Pilát Ondřej</v>
      </c>
      <c r="F26" s="91">
        <f t="shared" si="0"/>
        <v>4</v>
      </c>
      <c r="G26" s="16" t="s">
        <v>46</v>
      </c>
      <c r="J26" t="str">
        <f xml:space="preserve">  MID( INDEX('sk A,B - Muži'!$C$1:'sk A,B - Muži'!$C$17,  TRUNC((ROW()-(TRUNC((ROW()-4)/7)*7+4))/3)*15+2,1), LEN("skupina ")+1,1)</f>
        <v>A</v>
      </c>
    </row>
    <row r="27" spans="1:10" x14ac:dyDescent="0.2">
      <c r="A27" s="38">
        <f>'sk A,B - Muži'!AP26</f>
        <v>6</v>
      </c>
      <c r="B27" s="38">
        <f>'sk A,B - Muži'!AQ26</f>
        <v>8</v>
      </c>
      <c r="C27" t="str">
        <f>IF(COUNTIF(seznam!$A$2:$A$22,A27)=1,VLOOKUP(A27,seznam!$A$2:$C$22,2,FALSE),"------")</f>
        <v>Vokřínek Petr</v>
      </c>
      <c r="E27" t="str">
        <f>IF(COUNTIF(seznam!$A$2:$A$22,B27)=1,VLOOKUP(B27,seznam!$A$2:$C$22,2,FALSE),"------")</f>
        <v>Krištof Martin</v>
      </c>
      <c r="F27" s="91">
        <f t="shared" si="0"/>
        <v>4</v>
      </c>
      <c r="G27" s="16" t="s">
        <v>46</v>
      </c>
      <c r="J27" t="str">
        <f xml:space="preserve">  MID( INDEX('sk A,B - Muži'!$C$1:'sk A,B - Muži'!$C$17,  TRUNC((ROW()-(TRUNC((ROW()-4)/7)*7+4))/3)*15+2,1), LEN("skupina ")+1,1)</f>
        <v>A</v>
      </c>
    </row>
    <row r="28" spans="1:10" x14ac:dyDescent="0.2">
      <c r="A28" s="38">
        <f>'sk A,B - Muži'!AP27</f>
        <v>11</v>
      </c>
      <c r="B28" s="38">
        <f>'sk A,B - Muži'!AQ27</f>
        <v>3</v>
      </c>
      <c r="C28" t="str">
        <f>IF(COUNTIF(seznam!$A$2:$A$22,A28)=1,VLOOKUP(A28,seznam!$A$2:$C$22,2,FALSE),"------")</f>
        <v>Dočkálek Petr</v>
      </c>
      <c r="E28" t="str">
        <f>IF(COUNTIF(seznam!$A$2:$A$22,B28)=1,VLOOKUP(B28,seznam!$A$2:$C$22,2,FALSE),"------")</f>
        <v>Huták Ondřej</v>
      </c>
      <c r="F28" s="91">
        <f t="shared" si="0"/>
        <v>4</v>
      </c>
      <c r="G28" s="16" t="s">
        <v>46</v>
      </c>
      <c r="J28" t="str">
        <f xml:space="preserve">  MID( INDEX('sk A,B - Muži'!$C$1:'sk A,B - Muži'!$C$17,  TRUNC((ROW()-(TRUNC((ROW()-4)/7)*7+4))/3)*15+2,1), LEN("skupina ")+1,1)</f>
        <v>B</v>
      </c>
    </row>
    <row r="29" spans="1:10" x14ac:dyDescent="0.2">
      <c r="A29" s="3">
        <f>'sk A,B - Muži'!AP28</f>
        <v>2</v>
      </c>
      <c r="B29" s="3">
        <f>'sk A,B - Muži'!AQ28</f>
        <v>10</v>
      </c>
      <c r="C29" t="str">
        <f>IF(COUNTIF(seznam!$A$2:$A$22,A29)=1,VLOOKUP(A29,seznam!$A$2:$C$22,2,FALSE),"------")</f>
        <v>Zukal Filip</v>
      </c>
      <c r="E29" t="str">
        <f>IF(COUNTIF(seznam!$A$2:$A$22,B29)=1,VLOOKUP(B29,seznam!$A$2:$C$22,2,FALSE),"------")</f>
        <v>Chofreh Ali</v>
      </c>
      <c r="F29" s="91">
        <f t="shared" si="0"/>
        <v>4</v>
      </c>
      <c r="G29" s="16" t="s">
        <v>46</v>
      </c>
      <c r="J29" t="str">
        <f xml:space="preserve">  MID( INDEX('sk A,B - Muži'!$C$1:'sk A,B - Muži'!$C$17,  TRUNC((ROW()-(TRUNC((ROW()-4)/7)*7+4))/3)*15+2,1), LEN("skupina ")+1,1)</f>
        <v>B</v>
      </c>
    </row>
    <row r="30" spans="1:10" x14ac:dyDescent="0.2">
      <c r="A30" s="38">
        <f>'sk A,B - Muži'!AP29</f>
        <v>5</v>
      </c>
      <c r="B30" s="38">
        <f>'sk A,B - Muži'!AQ29</f>
        <v>7</v>
      </c>
      <c r="C30" t="str">
        <f>IF(COUNTIF(seznam!$A$2:$A$22,A30)=1,VLOOKUP(A30,seznam!$A$2:$C$22,2,FALSE),"------")</f>
        <v>Přikryl Lukáš</v>
      </c>
      <c r="E30" t="str">
        <f>IF(COUNTIF(seznam!$A$2:$A$22,B30)=1,VLOOKUP(B30,seznam!$A$2:$C$22,2,FALSE),"------")</f>
        <v>Flajšar Petr</v>
      </c>
      <c r="F30" s="91">
        <f t="shared" si="0"/>
        <v>4</v>
      </c>
      <c r="G30" s="16" t="s">
        <v>46</v>
      </c>
      <c r="J30" t="str">
        <f xml:space="preserve">  MID( INDEX('sk A,B - Muži'!$C$1:'sk A,B - Muži'!$C$17,  TRUNC((ROW()-(TRUNC((ROW()-4)/7)*7+4))/3)*15+2,1), LEN("skupina ")+1,1)</f>
        <v>B</v>
      </c>
    </row>
    <row r="31" spans="1:10" x14ac:dyDescent="0.2">
      <c r="F31" s="91"/>
    </row>
    <row r="32" spans="1:10" x14ac:dyDescent="0.2">
      <c r="A32" s="38">
        <f>'sk A,B - Muži'!AP31</f>
        <v>8</v>
      </c>
      <c r="B32" s="38">
        <f>'sk A,B - Muži'!AQ31</f>
        <v>12</v>
      </c>
      <c r="C32" t="str">
        <f>IF(COUNTIF(seznam!$A$2:$A$22,A32)=1,VLOOKUP(A32,seznam!$A$2:$C$22,2,FALSE),"------")</f>
        <v>Krištof Martin</v>
      </c>
      <c r="E32" t="str">
        <f>IF(COUNTIF(seznam!$A$2:$A$22,B32)=1,VLOOKUP(B32,seznam!$A$2:$C$22,2,FALSE),"------")</f>
        <v>Sehnal Richard</v>
      </c>
      <c r="F32" s="91">
        <f t="shared" si="0"/>
        <v>5</v>
      </c>
      <c r="G32" s="16" t="s">
        <v>46</v>
      </c>
      <c r="J32" t="str">
        <f xml:space="preserve">  MID( INDEX('sk A,B - Muži'!$C$1:'sk A,B - Muži'!$C$17,  TRUNC((ROW()-(TRUNC((ROW()-4)/7)*7+4))/3)*15+2,1), LEN("skupina ")+1,1)</f>
        <v>A</v>
      </c>
    </row>
    <row r="33" spans="1:10" x14ac:dyDescent="0.2">
      <c r="A33" s="38">
        <f>'sk A,B - Muži'!AP32</f>
        <v>9</v>
      </c>
      <c r="B33" s="38">
        <f>'sk A,B - Muži'!AQ32</f>
        <v>6</v>
      </c>
      <c r="C33" t="str">
        <f>IF(COUNTIF(seznam!$A$2:$A$22,A33)=1,VLOOKUP(A33,seznam!$A$2:$C$22,2,FALSE),"------")</f>
        <v>Pilát Ondřej</v>
      </c>
      <c r="E33" t="str">
        <f>IF(COUNTIF(seznam!$A$2:$A$22,B33)=1,VLOOKUP(B33,seznam!$A$2:$C$22,2,FALSE),"------")</f>
        <v>Vokřínek Petr</v>
      </c>
      <c r="F33" s="91">
        <f t="shared" si="0"/>
        <v>5</v>
      </c>
      <c r="G33" s="16" t="s">
        <v>46</v>
      </c>
      <c r="J33" t="str">
        <f xml:space="preserve">  MID( INDEX('sk A,B - Muži'!$C$1:'sk A,B - Muži'!$C$17,  TRUNC((ROW()-(TRUNC((ROW()-4)/7)*7+4))/3)*15+2,1), LEN("skupina ")+1,1)</f>
        <v>A</v>
      </c>
    </row>
    <row r="34" spans="1:10" x14ac:dyDescent="0.2">
      <c r="A34" s="38">
        <f>'sk A,B - Muži'!AP33</f>
        <v>4</v>
      </c>
      <c r="B34" s="38">
        <f>'sk A,B - Muži'!AQ33</f>
        <v>1</v>
      </c>
      <c r="C34" t="str">
        <f>IF(COUNTIF(seznam!$A$2:$A$22,A34)=1,VLOOKUP(A34,seznam!$A$2:$C$22,2,FALSE),"------")</f>
        <v>Pokorný Martin</v>
      </c>
      <c r="E34" t="str">
        <f>IF(COUNTIF(seznam!$A$2:$A$22,B34)=1,VLOOKUP(B34,seznam!$A$2:$C$22,2,FALSE),"------")</f>
        <v>Luska Petr</v>
      </c>
      <c r="F34" s="91">
        <f t="shared" si="0"/>
        <v>5</v>
      </c>
      <c r="G34" s="16" t="s">
        <v>46</v>
      </c>
      <c r="J34" t="str">
        <f xml:space="preserve">  MID( INDEX('sk A,B - Muži'!$C$1:'sk A,B - Muži'!$C$17,  TRUNC((ROW()-(TRUNC((ROW()-4)/7)*7+4))/3)*15+2,1), LEN("skupina ")+1,1)</f>
        <v>A</v>
      </c>
    </row>
    <row r="35" spans="1:10" x14ac:dyDescent="0.2">
      <c r="A35" s="38">
        <f>'sk A,B - Muži'!AP34</f>
        <v>7</v>
      </c>
      <c r="B35" s="38">
        <f>'sk A,B - Muži'!AQ34</f>
        <v>11</v>
      </c>
      <c r="C35" t="str">
        <f>IF(COUNTIF(seznam!$A$2:$A$22,A35)=1,VLOOKUP(A35,seznam!$A$2:$C$22,2,FALSE),"------")</f>
        <v>Flajšar Petr</v>
      </c>
      <c r="E35" t="str">
        <f>IF(COUNTIF(seznam!$A$2:$A$22,B35)=1,VLOOKUP(B35,seznam!$A$2:$C$22,2,FALSE),"------")</f>
        <v>Dočkálek Petr</v>
      </c>
      <c r="F35" s="91">
        <f t="shared" si="0"/>
        <v>5</v>
      </c>
      <c r="G35" s="16" t="s">
        <v>46</v>
      </c>
      <c r="J35" t="str">
        <f xml:space="preserve">  MID( INDEX('sk A,B - Muži'!$C$1:'sk A,B - Muži'!$C$17,  TRUNC((ROW()-(TRUNC((ROW()-4)/7)*7+4))/3)*15+2,1), LEN("skupina ")+1,1)</f>
        <v>B</v>
      </c>
    </row>
    <row r="36" spans="1:10" x14ac:dyDescent="0.2">
      <c r="A36" s="3">
        <f>'sk A,B - Muži'!AP35</f>
        <v>10</v>
      </c>
      <c r="B36" s="3">
        <f>'sk A,B - Muži'!AQ35</f>
        <v>5</v>
      </c>
      <c r="C36" t="str">
        <f>IF(COUNTIF(seznam!$A$2:$A$22,A36)=1,VLOOKUP(A36,seznam!$A$2:$C$22,2,FALSE),"------")</f>
        <v>Chofreh Ali</v>
      </c>
      <c r="E36" t="str">
        <f>IF(COUNTIF(seznam!$A$2:$A$22,B36)=1,VLOOKUP(B36,seznam!$A$2:$C$22,2,FALSE),"------")</f>
        <v>Přikryl Lukáš</v>
      </c>
      <c r="F36" s="91">
        <f t="shared" si="0"/>
        <v>5</v>
      </c>
      <c r="G36" s="16" t="s">
        <v>46</v>
      </c>
      <c r="J36" t="str">
        <f xml:space="preserve">  MID( INDEX('sk A,B - Muži'!$C$1:'sk A,B - Muži'!$C$17,  TRUNC((ROW()-(TRUNC((ROW()-4)/7)*7+4))/3)*15+2,1), LEN("skupina ")+1,1)</f>
        <v>B</v>
      </c>
    </row>
    <row r="37" spans="1:10" x14ac:dyDescent="0.2">
      <c r="A37" s="38">
        <f>'sk A,B - Muži'!AP36</f>
        <v>3</v>
      </c>
      <c r="B37" s="38">
        <f>'sk A,B - Muži'!AQ36</f>
        <v>2</v>
      </c>
      <c r="C37" t="str">
        <f>IF(COUNTIF(seznam!$A$2:$A$22,A37)=1,VLOOKUP(A37,seznam!$A$2:$C$22,2,FALSE),"------")</f>
        <v>Huták Ondřej</v>
      </c>
      <c r="E37" t="str">
        <f>IF(COUNTIF(seznam!$A$2:$A$22,B37)=1,VLOOKUP(B37,seznam!$A$2:$C$22,2,FALSE),"------")</f>
        <v>Zukal Filip</v>
      </c>
      <c r="F37" s="91">
        <f t="shared" si="0"/>
        <v>5</v>
      </c>
      <c r="G37" s="16" t="s">
        <v>46</v>
      </c>
      <c r="J37" t="str">
        <f xml:space="preserve">  MID( INDEX('sk A,B - Muži'!$C$1:'sk A,B - Muži'!$C$17,  TRUNC((ROW()-(TRUNC((ROW()-4)/7)*7+4))/3)*15+2,1), LEN("skupina ")+1,1)</f>
        <v>B</v>
      </c>
    </row>
  </sheetData>
  <mergeCells count="1">
    <mergeCell ref="A1:B1"/>
  </mergeCells>
  <phoneticPr fontId="16" type="noConversion"/>
  <pageMargins left="0.7" right="0.7" top="0.78740157499999996" bottom="0.78740157499999996" header="0.3" footer="0.3"/>
  <pageSetup paperSize="9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35D9CF-0321-4042-8CA2-F7DEBBD411D4}">
  <sheetPr>
    <tabColor rgb="FF00B050"/>
  </sheetPr>
  <dimension ref="A1:D39"/>
  <sheetViews>
    <sheetView tabSelected="1" view="pageBreakPreview" topLeftCell="A4" zoomScale="112" zoomScaleNormal="100" zoomScaleSheetLayoutView="112" workbookViewId="0">
      <selection activeCell="C23" sqref="C23"/>
    </sheetView>
  </sheetViews>
  <sheetFormatPr defaultRowHeight="12.75" x14ac:dyDescent="0.2"/>
  <cols>
    <col min="1" max="1" width="12.42578125" customWidth="1"/>
    <col min="2" max="2" width="8.85546875" customWidth="1"/>
    <col min="3" max="3" width="26.42578125" style="17" customWidth="1"/>
    <col min="4" max="4" width="29.28515625" style="17" customWidth="1"/>
  </cols>
  <sheetData>
    <row r="1" spans="1:4" s="1" customFormat="1" ht="18" customHeight="1" x14ac:dyDescent="0.25">
      <c r="A1" s="109" t="s">
        <v>54</v>
      </c>
      <c r="B1" s="109" t="s">
        <v>53</v>
      </c>
      <c r="C1" s="110" t="s">
        <v>0</v>
      </c>
      <c r="D1" s="110" t="s">
        <v>1</v>
      </c>
    </row>
    <row r="2" spans="1:4" ht="18" customHeight="1" x14ac:dyDescent="0.25">
      <c r="A2" s="111" t="s">
        <v>55</v>
      </c>
      <c r="B2" s="115">
        <v>1</v>
      </c>
      <c r="C2" s="113" t="s">
        <v>63</v>
      </c>
      <c r="D2" s="113" t="s">
        <v>41</v>
      </c>
    </row>
    <row r="3" spans="1:4" ht="18" customHeight="1" x14ac:dyDescent="0.25">
      <c r="A3" s="111" t="s">
        <v>55</v>
      </c>
      <c r="B3" s="116">
        <v>2</v>
      </c>
      <c r="C3" s="113" t="s">
        <v>62</v>
      </c>
      <c r="D3" s="113" t="s">
        <v>84</v>
      </c>
    </row>
    <row r="4" spans="1:4" ht="18" customHeight="1" x14ac:dyDescent="0.25">
      <c r="A4" s="111" t="s">
        <v>55</v>
      </c>
      <c r="B4" s="116">
        <v>3</v>
      </c>
      <c r="C4" s="113" t="s">
        <v>64</v>
      </c>
      <c r="D4" s="113" t="s">
        <v>86</v>
      </c>
    </row>
    <row r="5" spans="1:4" ht="18" customHeight="1" x14ac:dyDescent="0.25">
      <c r="A5" s="111" t="s">
        <v>55</v>
      </c>
      <c r="B5" s="116">
        <v>4</v>
      </c>
      <c r="C5" s="113" t="s">
        <v>52</v>
      </c>
      <c r="D5" s="113" t="s">
        <v>41</v>
      </c>
    </row>
    <row r="6" spans="1:4" ht="18" customHeight="1" x14ac:dyDescent="0.25">
      <c r="A6" s="111" t="s">
        <v>55</v>
      </c>
      <c r="B6" s="116">
        <v>5</v>
      </c>
      <c r="C6" s="113" t="s">
        <v>65</v>
      </c>
      <c r="D6" s="113" t="s">
        <v>41</v>
      </c>
    </row>
    <row r="7" spans="1:4" ht="18" customHeight="1" x14ac:dyDescent="0.25">
      <c r="A7" s="111" t="s">
        <v>55</v>
      </c>
      <c r="B7" s="116">
        <v>6</v>
      </c>
      <c r="C7" s="113" t="s">
        <v>68</v>
      </c>
      <c r="D7" s="113" t="s">
        <v>41</v>
      </c>
    </row>
    <row r="8" spans="1:4" ht="18" customHeight="1" x14ac:dyDescent="0.25">
      <c r="A8" s="111" t="s">
        <v>55</v>
      </c>
      <c r="B8" s="116">
        <v>7</v>
      </c>
      <c r="C8" s="113" t="s">
        <v>70</v>
      </c>
      <c r="D8" s="113" t="s">
        <v>84</v>
      </c>
    </row>
    <row r="9" spans="1:4" ht="18" customHeight="1" x14ac:dyDescent="0.25">
      <c r="A9" s="111" t="s">
        <v>55</v>
      </c>
      <c r="B9" s="116">
        <v>8</v>
      </c>
      <c r="C9" s="113" t="s">
        <v>69</v>
      </c>
      <c r="D9" s="113" t="s">
        <v>86</v>
      </c>
    </row>
    <row r="10" spans="1:4" ht="18" customHeight="1" x14ac:dyDescent="0.25">
      <c r="A10" s="111" t="s">
        <v>55</v>
      </c>
      <c r="B10" s="116">
        <v>9</v>
      </c>
      <c r="C10" s="113" t="s">
        <v>66</v>
      </c>
      <c r="D10" s="113" t="s">
        <v>84</v>
      </c>
    </row>
    <row r="11" spans="1:4" ht="18" customHeight="1" x14ac:dyDescent="0.25">
      <c r="A11" s="111" t="s">
        <v>55</v>
      </c>
      <c r="B11" s="116">
        <v>10</v>
      </c>
      <c r="C11" s="113" t="s">
        <v>67</v>
      </c>
      <c r="D11" s="113" t="s">
        <v>87</v>
      </c>
    </row>
    <row r="12" spans="1:4" ht="18" customHeight="1" x14ac:dyDescent="0.25">
      <c r="A12" s="111" t="s">
        <v>55</v>
      </c>
      <c r="B12" s="116">
        <v>11</v>
      </c>
      <c r="C12" s="113" t="s">
        <v>71</v>
      </c>
      <c r="D12" s="113" t="s">
        <v>88</v>
      </c>
    </row>
    <row r="13" spans="1:4" ht="18" customHeight="1" thickBot="1" x14ac:dyDescent="0.3">
      <c r="A13" s="114" t="s">
        <v>55</v>
      </c>
      <c r="B13" s="117">
        <v>12</v>
      </c>
      <c r="C13" s="114" t="s">
        <v>72</v>
      </c>
      <c r="D13" s="114" t="s">
        <v>89</v>
      </c>
    </row>
    <row r="14" spans="1:4" ht="18" customHeight="1" thickTop="1" x14ac:dyDescent="0.25">
      <c r="A14" s="111" t="s">
        <v>56</v>
      </c>
      <c r="B14" s="115">
        <v>1</v>
      </c>
      <c r="C14" s="112" t="s">
        <v>50</v>
      </c>
      <c r="D14" s="112" t="s">
        <v>41</v>
      </c>
    </row>
    <row r="15" spans="1:4" ht="18" customHeight="1" x14ac:dyDescent="0.25">
      <c r="A15" s="111" t="s">
        <v>56</v>
      </c>
      <c r="B15" s="116">
        <v>2</v>
      </c>
      <c r="C15" s="113" t="s">
        <v>73</v>
      </c>
      <c r="D15" s="113" t="s">
        <v>84</v>
      </c>
    </row>
    <row r="16" spans="1:4" ht="18" customHeight="1" x14ac:dyDescent="0.25">
      <c r="A16" s="111" t="s">
        <v>56</v>
      </c>
      <c r="B16" s="116">
        <v>3</v>
      </c>
      <c r="C16" s="113" t="s">
        <v>78</v>
      </c>
      <c r="D16" s="113" t="s">
        <v>41</v>
      </c>
    </row>
    <row r="17" spans="1:4" ht="18" customHeight="1" x14ac:dyDescent="0.25">
      <c r="A17" s="111" t="s">
        <v>56</v>
      </c>
      <c r="B17" s="116">
        <v>4</v>
      </c>
      <c r="C17" s="113" t="s">
        <v>74</v>
      </c>
      <c r="D17" s="113" t="s">
        <v>85</v>
      </c>
    </row>
    <row r="18" spans="1:4" ht="18" customHeight="1" x14ac:dyDescent="0.25">
      <c r="A18" s="111" t="s">
        <v>56</v>
      </c>
      <c r="B18" s="116">
        <v>5</v>
      </c>
      <c r="C18" s="113" t="s">
        <v>79</v>
      </c>
      <c r="D18" s="113" t="s">
        <v>86</v>
      </c>
    </row>
    <row r="19" spans="1:4" ht="18" customHeight="1" x14ac:dyDescent="0.25">
      <c r="A19" s="111" t="s">
        <v>56</v>
      </c>
      <c r="B19" s="116">
        <v>6</v>
      </c>
      <c r="C19" s="113" t="s">
        <v>76</v>
      </c>
      <c r="D19" s="113" t="s">
        <v>41</v>
      </c>
    </row>
    <row r="20" spans="1:4" ht="18" customHeight="1" x14ac:dyDescent="0.25">
      <c r="A20" s="111" t="s">
        <v>56</v>
      </c>
      <c r="B20" s="116">
        <v>7</v>
      </c>
      <c r="C20" s="113" t="s">
        <v>83</v>
      </c>
      <c r="D20" s="113" t="s">
        <v>84</v>
      </c>
    </row>
    <row r="21" spans="1:4" ht="18" customHeight="1" x14ac:dyDescent="0.25">
      <c r="A21" s="111" t="s">
        <v>56</v>
      </c>
      <c r="B21" s="116">
        <v>8</v>
      </c>
      <c r="C21" s="113" t="s">
        <v>75</v>
      </c>
      <c r="D21" s="113" t="s">
        <v>33</v>
      </c>
    </row>
    <row r="22" spans="1:4" ht="18" customHeight="1" x14ac:dyDescent="0.25">
      <c r="A22" s="111" t="s">
        <v>56</v>
      </c>
      <c r="B22" s="116">
        <v>9</v>
      </c>
      <c r="C22" s="113" t="s">
        <v>77</v>
      </c>
      <c r="D22" s="113" t="s">
        <v>41</v>
      </c>
    </row>
    <row r="23" spans="1:4" ht="18" customHeight="1" x14ac:dyDescent="0.25">
      <c r="A23" s="111" t="s">
        <v>56</v>
      </c>
      <c r="B23" s="116">
        <v>10</v>
      </c>
      <c r="C23" s="113" t="s">
        <v>82</v>
      </c>
      <c r="D23" s="113" t="s">
        <v>84</v>
      </c>
    </row>
    <row r="24" spans="1:4" ht="18" customHeight="1" x14ac:dyDescent="0.25">
      <c r="A24" s="111" t="s">
        <v>56</v>
      </c>
      <c r="B24" s="116">
        <v>11</v>
      </c>
      <c r="C24" s="113" t="s">
        <v>81</v>
      </c>
      <c r="D24" s="113" t="s">
        <v>41</v>
      </c>
    </row>
    <row r="25" spans="1:4" ht="18" customHeight="1" thickBot="1" x14ac:dyDescent="0.3">
      <c r="A25" s="114" t="s">
        <v>56</v>
      </c>
      <c r="B25" s="117">
        <v>12</v>
      </c>
      <c r="C25" s="114" t="s">
        <v>80</v>
      </c>
      <c r="D25" s="114" t="s">
        <v>41</v>
      </c>
    </row>
    <row r="26" spans="1:4" ht="13.5" thickTop="1" x14ac:dyDescent="0.2">
      <c r="C26"/>
      <c r="D26"/>
    </row>
    <row r="31" spans="1:4" x14ac:dyDescent="0.2">
      <c r="B31" s="60"/>
      <c r="C31" s="59"/>
      <c r="D31" s="60"/>
    </row>
    <row r="32" spans="1:4" x14ac:dyDescent="0.2">
      <c r="B32" s="60"/>
      <c r="C32" s="59"/>
      <c r="D32" s="60"/>
    </row>
    <row r="33" spans="2:4" x14ac:dyDescent="0.2">
      <c r="B33" s="60"/>
      <c r="C33" s="59"/>
      <c r="D33" s="60"/>
    </row>
    <row r="34" spans="2:4" x14ac:dyDescent="0.2">
      <c r="B34" s="60"/>
      <c r="C34" s="59"/>
      <c r="D34" s="60"/>
    </row>
    <row r="36" spans="2:4" x14ac:dyDescent="0.2">
      <c r="B36" s="60"/>
      <c r="C36" s="59"/>
      <c r="D36" s="60"/>
    </row>
    <row r="37" spans="2:4" x14ac:dyDescent="0.2">
      <c r="B37" s="60"/>
      <c r="C37" s="59"/>
      <c r="D37" s="60"/>
    </row>
    <row r="38" spans="2:4" x14ac:dyDescent="0.2">
      <c r="B38" s="60"/>
      <c r="C38" s="59"/>
      <c r="D38" s="60"/>
    </row>
    <row r="39" spans="2:4" x14ac:dyDescent="0.2">
      <c r="B39" s="60"/>
      <c r="C39" s="59"/>
      <c r="D39" s="60"/>
    </row>
  </sheetData>
  <autoFilter ref="A1:D1" xr:uid="{9EADE76F-AED6-4525-B75C-2DBE059EA919}">
    <sortState xmlns:xlrd2="http://schemas.microsoft.com/office/spreadsheetml/2017/richdata2" ref="A2:D22">
      <sortCondition ref="A1"/>
    </sortState>
  </autoFilter>
  <sortState xmlns:xlrd2="http://schemas.microsoft.com/office/spreadsheetml/2017/richdata2" ref="A2:D22">
    <sortCondition ref="A2:A22"/>
    <sortCondition ref="B2:B22"/>
  </sortState>
  <dataConsolidate/>
  <pageMargins left="0.78740157499999996" right="0.78740157499999996" top="0.984251969" bottom="0.984251969" header="0.4921259845" footer="0.4921259845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70C0"/>
    <pageSetUpPr fitToPage="1"/>
  </sheetPr>
  <dimension ref="A1:AU50"/>
  <sheetViews>
    <sheetView view="pageBreakPreview" zoomScaleNormal="100" zoomScaleSheetLayoutView="100" workbookViewId="0">
      <selection activeCell="AA25" sqref="AA25:AA26"/>
    </sheetView>
  </sheetViews>
  <sheetFormatPr defaultRowHeight="12.75" x14ac:dyDescent="0.2"/>
  <cols>
    <col min="1" max="1" width="3.42578125" style="2" customWidth="1"/>
    <col min="2" max="3" width="2" style="2" customWidth="1"/>
    <col min="4" max="4" width="21.140625" style="2" customWidth="1"/>
    <col min="5" max="22" width="2" style="2" customWidth="1"/>
    <col min="23" max="23" width="2.42578125" style="2" customWidth="1"/>
    <col min="24" max="24" width="2" style="2" customWidth="1"/>
    <col min="25" max="25" width="2.5703125" style="2" customWidth="1"/>
    <col min="26" max="26" width="5.7109375" style="2" customWidth="1"/>
    <col min="27" max="27" width="5.7109375" style="8" customWidth="1"/>
    <col min="28" max="28" width="2.5703125" style="2" customWidth="1"/>
    <col min="29" max="29" width="18.7109375" style="4" customWidth="1"/>
    <col min="30" max="30" width="2.7109375" style="3" customWidth="1"/>
    <col min="31" max="31" width="18.7109375" style="4" customWidth="1"/>
    <col min="32" max="36" width="2.7109375" style="3" customWidth="1"/>
    <col min="37" max="40" width="2.7109375" style="9" customWidth="1"/>
    <col min="41" max="42" width="5.7109375" style="3" customWidth="1"/>
    <col min="43" max="43" width="5.7109375" style="4" customWidth="1"/>
    <col min="44" max="44" width="5.7109375" style="2" customWidth="1"/>
    <col min="45" max="48" width="5.7109375" customWidth="1"/>
  </cols>
  <sheetData>
    <row r="1" spans="1:47" s="15" customFormat="1" ht="39.950000000000003" customHeight="1" thickBot="1" x14ac:dyDescent="0.45">
      <c r="C1" s="124" t="s">
        <v>58</v>
      </c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4"/>
      <c r="Y1" s="124"/>
      <c r="Z1" s="124"/>
      <c r="AA1" s="124"/>
      <c r="AB1" s="29"/>
      <c r="AC1" s="105" t="s">
        <v>51</v>
      </c>
      <c r="AD1" s="95"/>
      <c r="AE1" s="105">
        <v>45059</v>
      </c>
      <c r="AF1" s="95"/>
      <c r="AG1" s="95"/>
      <c r="AH1" s="95"/>
      <c r="AI1" s="95"/>
      <c r="AJ1" s="95"/>
      <c r="AK1" s="95"/>
      <c r="AL1" s="95"/>
      <c r="AM1" s="95"/>
      <c r="AN1" s="29"/>
      <c r="AO1" s="37"/>
      <c r="AP1" s="37"/>
      <c r="AQ1" s="49"/>
      <c r="AR1" s="14"/>
    </row>
    <row r="2" spans="1:47" ht="13.5" thickBot="1" x14ac:dyDescent="0.25">
      <c r="C2" s="134" t="s">
        <v>2</v>
      </c>
      <c r="D2" s="135"/>
      <c r="E2" s="134">
        <v>1</v>
      </c>
      <c r="F2" s="126"/>
      <c r="G2" s="126"/>
      <c r="H2" s="125">
        <v>2</v>
      </c>
      <c r="I2" s="126"/>
      <c r="J2" s="126"/>
      <c r="K2" s="125">
        <v>3</v>
      </c>
      <c r="L2" s="126"/>
      <c r="M2" s="126"/>
      <c r="N2" s="125">
        <v>4</v>
      </c>
      <c r="O2" s="126"/>
      <c r="P2" s="126"/>
      <c r="Q2" s="125">
        <v>5</v>
      </c>
      <c r="R2" s="126"/>
      <c r="S2" s="126"/>
      <c r="T2" s="125">
        <v>6</v>
      </c>
      <c r="U2" s="126"/>
      <c r="V2" s="135"/>
      <c r="W2" s="147" t="s">
        <v>3</v>
      </c>
      <c r="X2" s="126"/>
      <c r="Y2" s="126"/>
      <c r="Z2" s="125" t="s">
        <v>4</v>
      </c>
      <c r="AA2" s="149" t="s">
        <v>5</v>
      </c>
      <c r="AC2" s="4" t="s">
        <v>10</v>
      </c>
      <c r="AO2" s="39"/>
      <c r="AP2" s="39"/>
      <c r="AQ2" s="50"/>
      <c r="AU2" t="s">
        <v>49</v>
      </c>
    </row>
    <row r="3" spans="1:47" ht="13.5" thickBot="1" x14ac:dyDescent="0.25">
      <c r="A3"/>
      <c r="B3"/>
      <c r="C3" s="136"/>
      <c r="D3" s="137"/>
      <c r="E3" s="136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  <c r="Q3" s="127"/>
      <c r="R3" s="127"/>
      <c r="S3" s="127"/>
      <c r="T3" s="127"/>
      <c r="U3" s="127"/>
      <c r="V3" s="137"/>
      <c r="W3" s="148"/>
      <c r="X3" s="127"/>
      <c r="Y3" s="127"/>
      <c r="Z3" s="127"/>
      <c r="AA3" s="137"/>
      <c r="AC3" s="40" t="str">
        <f>D5</f>
        <v>Luska Petr</v>
      </c>
      <c r="AD3" s="52" t="s">
        <v>8</v>
      </c>
      <c r="AE3" s="54" t="str">
        <f>D15</f>
        <v>Sehnal Richard</v>
      </c>
      <c r="AF3" s="21" t="s">
        <v>90</v>
      </c>
      <c r="AG3" s="22" t="s">
        <v>91</v>
      </c>
      <c r="AH3" s="22" t="s">
        <v>92</v>
      </c>
      <c r="AI3" s="22"/>
      <c r="AJ3" s="57"/>
      <c r="AK3" s="10">
        <f t="shared" ref="AK3:AK8" si="0">IF(AND(LEN(AF3)&gt;0,MID(AF3,1,1)&lt;&gt;"-"),"1","0")+IF(AND(LEN(AG3)&gt;0,MID(AG3,1,1)&lt;&gt;"-"),"1","0")+IF(AND(LEN(AH3)&gt;0,MID(AH3,1,1)&lt;&gt;"-"),"1","0")+IF(AND(LEN(AI3)&gt;0,MID(AI3,1,1)&lt;&gt;"-"),"1","0")+IF(AND(LEN(AJ3)&gt;0,MID(AJ3,1,1)&lt;&gt;"-"),"1","0")</f>
        <v>3</v>
      </c>
      <c r="AL3" s="11" t="s">
        <v>6</v>
      </c>
      <c r="AM3" s="12">
        <f t="shared" ref="AM3:AM8" si="1">IF(AND(LEN(AF3)&gt;0,MID(AF3,1,1)="-"),"1","0")+IF(AND(LEN(AG3)&gt;0,MID(AG3,1,1)="-"),"1","0")+IF(AND(LEN(AH3)&gt;0,MID(AH3,1,1)="-"),"1","0")+IF(AND(LEN(AI3)&gt;0,MID(AI3,1,1)="-"),"1","0")+IF(AND(LEN(AJ3)&gt;0,MID(AJ3,1,1)="-"),"1","0")</f>
        <v>0</v>
      </c>
      <c r="AN3" s="36"/>
      <c r="AO3" s="38"/>
      <c r="AP3" s="38">
        <f>A4</f>
        <v>1</v>
      </c>
      <c r="AQ3" s="51">
        <f>A14</f>
        <v>12</v>
      </c>
      <c r="AR3" s="2" t="str">
        <f>CONCATENATE(AP3,"-",AQ3)</f>
        <v>1-12</v>
      </c>
    </row>
    <row r="4" spans="1:47" x14ac:dyDescent="0.2">
      <c r="A4" s="159">
        <v>1</v>
      </c>
      <c r="B4" s="25"/>
      <c r="C4" s="184">
        <v>1</v>
      </c>
      <c r="D4" s="34" t="str">
        <f>IF(COUNTIF(seznam!$A$2:$A$13,A4)=1,VLOOKUP(A4,seznam!$A$2:$C$13,3,FALSE),"------")</f>
        <v>MS Brno</v>
      </c>
      <c r="E4" s="165"/>
      <c r="F4" s="166"/>
      <c r="G4" s="167"/>
      <c r="H4" s="162">
        <f>AK12</f>
        <v>3</v>
      </c>
      <c r="I4" s="138" t="s">
        <v>6</v>
      </c>
      <c r="J4" s="161">
        <f>AM12</f>
        <v>2</v>
      </c>
      <c r="K4" s="162">
        <f>AM18</f>
        <v>3</v>
      </c>
      <c r="L4" s="138" t="s">
        <v>6</v>
      </c>
      <c r="M4" s="161">
        <f>AK18</f>
        <v>1</v>
      </c>
      <c r="N4" s="162">
        <f>AK25</f>
        <v>3</v>
      </c>
      <c r="O4" s="138" t="s">
        <v>6</v>
      </c>
      <c r="P4" s="138">
        <f>AM25</f>
        <v>1</v>
      </c>
      <c r="Q4" s="162">
        <f>AM33</f>
        <v>3</v>
      </c>
      <c r="R4" s="138" t="s">
        <v>6</v>
      </c>
      <c r="S4" s="161">
        <f>AK33</f>
        <v>2</v>
      </c>
      <c r="T4" s="162">
        <f>AK3</f>
        <v>3</v>
      </c>
      <c r="U4" s="138" t="s">
        <v>6</v>
      </c>
      <c r="V4" s="132">
        <f>AM3</f>
        <v>0</v>
      </c>
      <c r="W4" s="138">
        <f>H4+K4+N4+Q4+T4</f>
        <v>15</v>
      </c>
      <c r="X4" s="138" t="s">
        <v>6</v>
      </c>
      <c r="Y4" s="161">
        <f>J4+M4+P4+S4+V4</f>
        <v>6</v>
      </c>
      <c r="Z4" s="150">
        <f>IF(E4&gt;G4,2,IF(AND(E4&lt;G4,F4=":"),1,0))+IF(H4&gt;J4,2,IF(AND(H4&lt;J4,I4=":"),1,0))+IF(K4&gt;M4,2,IF(AND(K4&lt;M4,L4=":"),1,0))+IF(N4&gt;P4,2,IF(AND(N4&lt;P4,O4=":"),1,0))+IF(Q4&gt;S4,2,IF(AND(Q4&lt;S4,R4=":"),1,0))+IF(T4&gt;V4,2,IF(AND(T4&lt;V4,U4=":"),1,0))</f>
        <v>10</v>
      </c>
      <c r="AA4" s="158">
        <v>1</v>
      </c>
      <c r="AC4" s="41" t="str">
        <f>D7</f>
        <v>Vokřínek Petr</v>
      </c>
      <c r="AD4" s="7" t="s">
        <v>8</v>
      </c>
      <c r="AE4" s="55" t="str">
        <f>D13</f>
        <v>Pokorný Martin</v>
      </c>
      <c r="AF4" s="23" t="s">
        <v>98</v>
      </c>
      <c r="AG4" s="20" t="s">
        <v>99</v>
      </c>
      <c r="AH4" s="20" t="s">
        <v>92</v>
      </c>
      <c r="AI4" s="20" t="s">
        <v>92</v>
      </c>
      <c r="AJ4" s="53"/>
      <c r="AK4" s="27">
        <f t="shared" si="0"/>
        <v>3</v>
      </c>
      <c r="AL4" s="13" t="s">
        <v>6</v>
      </c>
      <c r="AM4" s="28">
        <f t="shared" si="1"/>
        <v>1</v>
      </c>
      <c r="AN4" s="36"/>
      <c r="AO4" s="38"/>
      <c r="AP4" s="38">
        <f>A6</f>
        <v>6</v>
      </c>
      <c r="AQ4" s="51">
        <f>A12</f>
        <v>4</v>
      </c>
      <c r="AR4" s="2" t="str">
        <f t="shared" ref="AR4:AR36" si="2">CONCATENATE(AP4,"-",AQ4)</f>
        <v>6-4</v>
      </c>
    </row>
    <row r="5" spans="1:47" x14ac:dyDescent="0.2">
      <c r="A5" s="160"/>
      <c r="B5"/>
      <c r="C5" s="164"/>
      <c r="D5" s="32" t="str">
        <f>IF(COUNTIF(seznam!$A$2:$A$13,A4)=1,VLOOKUP(A4,seznam!$A$2:$C$13,2,FALSE),"------")</f>
        <v>Luska Petr</v>
      </c>
      <c r="E5" s="168"/>
      <c r="F5" s="169"/>
      <c r="G5" s="170"/>
      <c r="H5" s="140"/>
      <c r="I5" s="129"/>
      <c r="J5" s="157"/>
      <c r="K5" s="140"/>
      <c r="L5" s="129"/>
      <c r="M5" s="157"/>
      <c r="N5" s="140"/>
      <c r="O5" s="129"/>
      <c r="P5" s="155"/>
      <c r="Q5" s="140"/>
      <c r="R5" s="129"/>
      <c r="S5" s="157"/>
      <c r="T5" s="140"/>
      <c r="U5" s="129"/>
      <c r="V5" s="133"/>
      <c r="W5" s="155"/>
      <c r="X5" s="155"/>
      <c r="Y5" s="157"/>
      <c r="Z5" s="151"/>
      <c r="AA5" s="154"/>
      <c r="AC5" s="41" t="str">
        <f>D9</f>
        <v>Krištof Martin</v>
      </c>
      <c r="AD5" s="7" t="s">
        <v>8</v>
      </c>
      <c r="AE5" s="55" t="str">
        <f>D11</f>
        <v>Pilát Ondřej</v>
      </c>
      <c r="AF5" s="23" t="s">
        <v>103</v>
      </c>
      <c r="AG5" s="20" t="s">
        <v>94</v>
      </c>
      <c r="AH5" s="20" t="s">
        <v>90</v>
      </c>
      <c r="AI5" s="20" t="s">
        <v>102</v>
      </c>
      <c r="AJ5" s="53" t="s">
        <v>92</v>
      </c>
      <c r="AK5" s="27">
        <f t="shared" si="0"/>
        <v>3</v>
      </c>
      <c r="AL5" s="13" t="s">
        <v>6</v>
      </c>
      <c r="AM5" s="28">
        <f t="shared" si="1"/>
        <v>2</v>
      </c>
      <c r="AN5" s="36"/>
      <c r="AO5" s="38"/>
      <c r="AP5" s="38">
        <f>A8</f>
        <v>8</v>
      </c>
      <c r="AQ5" s="51">
        <f>A10</f>
        <v>9</v>
      </c>
      <c r="AR5" s="2" t="str">
        <f t="shared" si="2"/>
        <v>8-9</v>
      </c>
    </row>
    <row r="6" spans="1:47" x14ac:dyDescent="0.2">
      <c r="A6" s="159">
        <v>6</v>
      </c>
      <c r="B6" s="25"/>
      <c r="C6" s="163">
        <v>2</v>
      </c>
      <c r="D6" s="35" t="str">
        <f>IF(COUNTIF(seznam!$A$2:$A$13,A6)=1,VLOOKUP(A6,seznam!$A$2:$C$13,3,FALSE),"------")</f>
        <v>MS Brno</v>
      </c>
      <c r="E6" s="176">
        <f>AM12</f>
        <v>2</v>
      </c>
      <c r="F6" s="128" t="s">
        <v>6</v>
      </c>
      <c r="G6" s="156">
        <f>AK12</f>
        <v>3</v>
      </c>
      <c r="H6" s="141"/>
      <c r="I6" s="142"/>
      <c r="J6" s="174"/>
      <c r="K6" s="139">
        <f>AK26</f>
        <v>0</v>
      </c>
      <c r="L6" s="128" t="s">
        <v>6</v>
      </c>
      <c r="M6" s="156">
        <f>AM26</f>
        <v>3</v>
      </c>
      <c r="N6" s="139">
        <f>AM32</f>
        <v>1</v>
      </c>
      <c r="O6" s="128" t="s">
        <v>6</v>
      </c>
      <c r="P6" s="128">
        <f>AK32</f>
        <v>3</v>
      </c>
      <c r="Q6" s="139">
        <f>AK4</f>
        <v>3</v>
      </c>
      <c r="R6" s="128" t="s">
        <v>6</v>
      </c>
      <c r="S6" s="156">
        <f>AM4</f>
        <v>1</v>
      </c>
      <c r="T6" s="139">
        <f>AK17</f>
        <v>3</v>
      </c>
      <c r="U6" s="128" t="s">
        <v>6</v>
      </c>
      <c r="V6" s="130">
        <f>AM17</f>
        <v>1</v>
      </c>
      <c r="W6" s="128">
        <f>E6+K6+N6+Q6+T6</f>
        <v>9</v>
      </c>
      <c r="X6" s="128" t="s">
        <v>6</v>
      </c>
      <c r="Y6" s="156">
        <f>G6+M6+P6+S6+V6</f>
        <v>11</v>
      </c>
      <c r="Z6" s="150">
        <f>IF(E6&gt;G6,2,IF(AND(E6&lt;G6,F6=":"),1,0))+IF(H6&gt;J6,2,IF(AND(H6&lt;J6,I6=":"),1,0))+IF(K6&gt;M6,2,IF(AND(K6&lt;M6,L6=":"),1,0))+IF(N6&gt;P6,2,IF(AND(N6&lt;P6,O6=":"),1,0))+IF(Q6&gt;S6,2,IF(AND(Q6&lt;S6,R6=":"),1,0))+IF(T6&gt;V6,2,IF(AND(T6&lt;V6,U6=":"),1,0))</f>
        <v>7</v>
      </c>
      <c r="AA6" s="152">
        <v>5</v>
      </c>
      <c r="AC6" s="41" t="str">
        <f>D20</f>
        <v>Zukal Filip</v>
      </c>
      <c r="AD6" s="7"/>
      <c r="AE6" s="55" t="str">
        <f>D30</f>
        <v>Dočkálek Petr</v>
      </c>
      <c r="AF6" s="23" t="s">
        <v>93</v>
      </c>
      <c r="AG6" s="20" t="s">
        <v>93</v>
      </c>
      <c r="AH6" s="20" t="s">
        <v>94</v>
      </c>
      <c r="AI6" s="20" t="s">
        <v>93</v>
      </c>
      <c r="AJ6" s="53"/>
      <c r="AK6" s="27">
        <f t="shared" si="0"/>
        <v>3</v>
      </c>
      <c r="AL6" s="13" t="s">
        <v>6</v>
      </c>
      <c r="AM6" s="28">
        <f t="shared" si="1"/>
        <v>1</v>
      </c>
      <c r="AN6" s="36"/>
      <c r="AO6" s="38"/>
      <c r="AP6" s="38">
        <f>A19</f>
        <v>2</v>
      </c>
      <c r="AQ6" s="51">
        <f>A29</f>
        <v>11</v>
      </c>
      <c r="AR6" s="2" t="str">
        <f t="shared" si="2"/>
        <v>2-11</v>
      </c>
    </row>
    <row r="7" spans="1:47" x14ac:dyDescent="0.2">
      <c r="A7" s="160"/>
      <c r="B7"/>
      <c r="C7" s="164"/>
      <c r="D7" s="32" t="str">
        <f>IF(COUNTIF(seznam!$A$2:$A$13,A6)=1,VLOOKUP(A6,seznam!$A$2:$C$13,2,FALSE),"------")</f>
        <v>Vokřínek Petr</v>
      </c>
      <c r="E7" s="177"/>
      <c r="F7" s="129"/>
      <c r="G7" s="157"/>
      <c r="H7" s="175"/>
      <c r="I7" s="169"/>
      <c r="J7" s="170"/>
      <c r="K7" s="140"/>
      <c r="L7" s="129"/>
      <c r="M7" s="157"/>
      <c r="N7" s="140"/>
      <c r="O7" s="129"/>
      <c r="P7" s="155"/>
      <c r="Q7" s="140"/>
      <c r="R7" s="129"/>
      <c r="S7" s="157"/>
      <c r="T7" s="140"/>
      <c r="U7" s="129"/>
      <c r="V7" s="133"/>
      <c r="W7" s="155"/>
      <c r="X7" s="129"/>
      <c r="Y7" s="157"/>
      <c r="Z7" s="151"/>
      <c r="AA7" s="154"/>
      <c r="AC7" s="41" t="str">
        <f>D22</f>
        <v>Přikryl Lukáš</v>
      </c>
      <c r="AD7" s="7"/>
      <c r="AE7" s="55" t="str">
        <f>D28</f>
        <v>Huták Ondřej</v>
      </c>
      <c r="AF7" s="23" t="s">
        <v>94</v>
      </c>
      <c r="AG7" s="20" t="s">
        <v>95</v>
      </c>
      <c r="AH7" s="20" t="s">
        <v>96</v>
      </c>
      <c r="AI7" s="20" t="s">
        <v>97</v>
      </c>
      <c r="AJ7" s="53"/>
      <c r="AK7" s="27">
        <f t="shared" si="0"/>
        <v>1</v>
      </c>
      <c r="AL7" s="13" t="s">
        <v>6</v>
      </c>
      <c r="AM7" s="28">
        <f t="shared" si="1"/>
        <v>3</v>
      </c>
      <c r="AP7" s="3">
        <f>A21</f>
        <v>5</v>
      </c>
      <c r="AQ7" s="4">
        <f>A27</f>
        <v>3</v>
      </c>
      <c r="AR7" s="2" t="str">
        <f t="shared" si="2"/>
        <v>5-3</v>
      </c>
    </row>
    <row r="8" spans="1:47" ht="13.5" thickBot="1" x14ac:dyDescent="0.25">
      <c r="A8" s="159">
        <v>8</v>
      </c>
      <c r="B8" s="25"/>
      <c r="C8" s="163">
        <v>3</v>
      </c>
      <c r="D8" s="35" t="str">
        <f>IF(COUNTIF(seznam!$A$2:$A$13,A8)=1,VLOOKUP(A8,seznam!$A$2:$C$13,3,FALSE),"------")</f>
        <v>KST Blansko</v>
      </c>
      <c r="E8" s="176">
        <f>AK18</f>
        <v>1</v>
      </c>
      <c r="F8" s="128" t="s">
        <v>6</v>
      </c>
      <c r="G8" s="156">
        <f>AM18</f>
        <v>3</v>
      </c>
      <c r="H8" s="139">
        <f>AM26</f>
        <v>3</v>
      </c>
      <c r="I8" s="128" t="s">
        <v>6</v>
      </c>
      <c r="J8" s="156">
        <f>AK26</f>
        <v>0</v>
      </c>
      <c r="K8" s="141"/>
      <c r="L8" s="142"/>
      <c r="M8" s="174"/>
      <c r="N8" s="139">
        <f>AK5</f>
        <v>3</v>
      </c>
      <c r="O8" s="128" t="s">
        <v>6</v>
      </c>
      <c r="P8" s="128">
        <f>AM5</f>
        <v>2</v>
      </c>
      <c r="Q8" s="139">
        <f>AM11</f>
        <v>2</v>
      </c>
      <c r="R8" s="128" t="s">
        <v>6</v>
      </c>
      <c r="S8" s="156">
        <f>AK11</f>
        <v>3</v>
      </c>
      <c r="T8" s="139">
        <f>AK31</f>
        <v>3</v>
      </c>
      <c r="U8" s="128" t="s">
        <v>6</v>
      </c>
      <c r="V8" s="130">
        <f>AM31</f>
        <v>0</v>
      </c>
      <c r="W8" s="128">
        <f>H8+E8+N8+Q8+T8</f>
        <v>12</v>
      </c>
      <c r="X8" s="128" t="s">
        <v>6</v>
      </c>
      <c r="Y8" s="156">
        <f>J8+G8+P8+S8+V8</f>
        <v>8</v>
      </c>
      <c r="Z8" s="150">
        <f>IF(E8&gt;G8,2,IF(AND(E8&lt;G8,F8=":"),1,0))+IF(H8&gt;J8,2,IF(AND(H8&lt;J8,I8=":"),1,0))+IF(K8&gt;M8,2,IF(AND(K8&lt;M8,L8=":"),1,0))+IF(N8&gt;P8,2,IF(AND(N8&lt;P8,O8=":"),1,0))+IF(Q8&gt;S8,2,IF(AND(Q8&lt;S8,R8=":"),1,0))+IF(T8&gt;V8,2,IF(AND(T8&lt;V8,U8=":"),1,0))</f>
        <v>8</v>
      </c>
      <c r="AA8" s="152">
        <v>3</v>
      </c>
      <c r="AC8" s="42" t="str">
        <f>D24</f>
        <v>Flajšar Petr</v>
      </c>
      <c r="AD8" s="43"/>
      <c r="AE8" s="56" t="str">
        <f>D26</f>
        <v>Chofreh Ali</v>
      </c>
      <c r="AF8" s="44" t="s">
        <v>103</v>
      </c>
      <c r="AG8" s="45" t="s">
        <v>92</v>
      </c>
      <c r="AH8" s="45" t="s">
        <v>106</v>
      </c>
      <c r="AI8" s="45" t="s">
        <v>100</v>
      </c>
      <c r="AJ8" s="58" t="s">
        <v>106</v>
      </c>
      <c r="AK8" s="46">
        <f t="shared" si="0"/>
        <v>2</v>
      </c>
      <c r="AL8" s="47" t="s">
        <v>6</v>
      </c>
      <c r="AM8" s="48">
        <f t="shared" si="1"/>
        <v>3</v>
      </c>
      <c r="AN8" s="36"/>
      <c r="AO8" s="38"/>
      <c r="AP8" s="38">
        <f>A23</f>
        <v>7</v>
      </c>
      <c r="AQ8" s="51">
        <f>A25</f>
        <v>10</v>
      </c>
      <c r="AR8" s="2" t="str">
        <f t="shared" si="2"/>
        <v>7-10</v>
      </c>
    </row>
    <row r="9" spans="1:47" ht="13.5" thickBot="1" x14ac:dyDescent="0.25">
      <c r="A9" s="160"/>
      <c r="B9"/>
      <c r="C9" s="164"/>
      <c r="D9" s="32" t="str">
        <f>IF(COUNTIF(seznam!$A$2:$A$13,A8)=1,VLOOKUP(A8,seznam!$A$2:$C$13,2,FALSE),"------")</f>
        <v>Krištof Martin</v>
      </c>
      <c r="E9" s="177"/>
      <c r="F9" s="129"/>
      <c r="G9" s="157"/>
      <c r="H9" s="140"/>
      <c r="I9" s="129"/>
      <c r="J9" s="157"/>
      <c r="K9" s="175"/>
      <c r="L9" s="169"/>
      <c r="M9" s="170"/>
      <c r="N9" s="140"/>
      <c r="O9" s="129"/>
      <c r="P9" s="155"/>
      <c r="Q9" s="140"/>
      <c r="R9" s="129"/>
      <c r="S9" s="157"/>
      <c r="T9" s="140"/>
      <c r="U9" s="129"/>
      <c r="V9" s="133"/>
      <c r="W9" s="155"/>
      <c r="X9" s="155"/>
      <c r="Y9" s="157"/>
      <c r="Z9" s="151"/>
      <c r="AA9" s="154"/>
      <c r="AC9" s="4" t="s">
        <v>11</v>
      </c>
      <c r="AN9" s="36"/>
      <c r="AO9" s="38"/>
      <c r="AP9" s="38"/>
      <c r="AQ9" s="51"/>
    </row>
    <row r="10" spans="1:47" x14ac:dyDescent="0.2">
      <c r="A10" s="159">
        <v>9</v>
      </c>
      <c r="B10" s="25"/>
      <c r="C10" s="163">
        <v>4</v>
      </c>
      <c r="D10" s="35" t="str">
        <f>IF(COUNTIF(seznam!$A$2:$A$13,A10)=1,VLOOKUP(A10,seznam!$A$2:$C$13,3,FALSE),"------")</f>
        <v>Klobouky u Brna</v>
      </c>
      <c r="E10" s="176">
        <f>AM25</f>
        <v>1</v>
      </c>
      <c r="F10" s="128" t="s">
        <v>6</v>
      </c>
      <c r="G10" s="156">
        <f>AK25</f>
        <v>3</v>
      </c>
      <c r="H10" s="139">
        <f>AK32</f>
        <v>3</v>
      </c>
      <c r="I10" s="128" t="s">
        <v>6</v>
      </c>
      <c r="J10" s="156">
        <f>AM32</f>
        <v>1</v>
      </c>
      <c r="K10" s="139">
        <f>AM5</f>
        <v>2</v>
      </c>
      <c r="L10" s="128" t="s">
        <v>6</v>
      </c>
      <c r="M10" s="156">
        <f>AK5</f>
        <v>3</v>
      </c>
      <c r="N10" s="141"/>
      <c r="O10" s="142"/>
      <c r="P10" s="142"/>
      <c r="Q10" s="139">
        <f>AK19</f>
        <v>1</v>
      </c>
      <c r="R10" s="128" t="s">
        <v>6</v>
      </c>
      <c r="S10" s="156">
        <f>AM19</f>
        <v>3</v>
      </c>
      <c r="T10" s="139">
        <f>AM10</f>
        <v>3</v>
      </c>
      <c r="U10" s="128" t="s">
        <v>6</v>
      </c>
      <c r="V10" s="130">
        <f>AK10</f>
        <v>1</v>
      </c>
      <c r="W10" s="128">
        <f>H10+K10+E10+Q10+T10</f>
        <v>10</v>
      </c>
      <c r="X10" s="128" t="s">
        <v>6</v>
      </c>
      <c r="Y10" s="156">
        <f>J10+M10+G10+S10+V10</f>
        <v>11</v>
      </c>
      <c r="Z10" s="150">
        <f>IF(E10&gt;G10,2,IF(AND(E10&lt;G10,F10=":"),1,0))+IF(H10&gt;J10,2,IF(AND(H10&lt;J10,I10=":"),1,0))+IF(K10&gt;M10,2,IF(AND(K10&lt;M10,L10=":"),1,0))+IF(N10&gt;P10,2,IF(AND(N10&lt;P10,O10=":"),1,0))+IF(Q10&gt;S10,2,IF(AND(Q10&lt;S10,R10=":"),1,0))+IF(T10&gt;V10,2,IF(AND(T10&lt;V10,U10=":"),1,0))</f>
        <v>7</v>
      </c>
      <c r="AA10" s="152">
        <v>4</v>
      </c>
      <c r="AC10" s="40" t="str">
        <f>D15</f>
        <v>Sehnal Richard</v>
      </c>
      <c r="AD10" s="52" t="s">
        <v>8</v>
      </c>
      <c r="AE10" s="54" t="str">
        <f>D11</f>
        <v>Pilát Ondřej</v>
      </c>
      <c r="AF10" s="21" t="s">
        <v>92</v>
      </c>
      <c r="AG10" s="22" t="s">
        <v>95</v>
      </c>
      <c r="AH10" s="22" t="s">
        <v>110</v>
      </c>
      <c r="AI10" s="22" t="s">
        <v>97</v>
      </c>
      <c r="AJ10" s="57"/>
      <c r="AK10" s="10">
        <f t="shared" ref="AK10:AK15" si="3">IF(AND(LEN(AF10)&gt;0,MID(AF10,1,1)&lt;&gt;"-"),"1","0")+IF(AND(LEN(AG10)&gt;0,MID(AG10,1,1)&lt;&gt;"-"),"1","0")+IF(AND(LEN(AH10)&gt;0,MID(AH10,1,1)&lt;&gt;"-"),"1","0")+IF(AND(LEN(AI10)&gt;0,MID(AI10,1,1)&lt;&gt;"-"),"1","0")+IF(AND(LEN(AJ10)&gt;0,MID(AJ10,1,1)&lt;&gt;"-"),"1","0")</f>
        <v>1</v>
      </c>
      <c r="AL10" s="11" t="s">
        <v>6</v>
      </c>
      <c r="AM10" s="12">
        <f t="shared" ref="AM10:AM15" si="4">IF(AND(LEN(AF10)&gt;0,MID(AF10,1,1)="-"),"1","0")+IF(AND(LEN(AG10)&gt;0,MID(AG10,1,1)="-"),"1","0")+IF(AND(LEN(AH10)&gt;0,MID(AH10,1,1)="-"),"1","0")+IF(AND(LEN(AI10)&gt;0,MID(AI10,1,1)="-"),"1","0")+IF(AND(LEN(AJ10)&gt;0,MID(AJ10,1,1)="-"),"1","0")</f>
        <v>3</v>
      </c>
      <c r="AN10" s="36"/>
      <c r="AO10" s="38"/>
      <c r="AP10" s="38">
        <f>A14</f>
        <v>12</v>
      </c>
      <c r="AQ10" s="51">
        <f>A10</f>
        <v>9</v>
      </c>
      <c r="AR10" s="2" t="str">
        <f t="shared" si="2"/>
        <v>12-9</v>
      </c>
    </row>
    <row r="11" spans="1:47" x14ac:dyDescent="0.2">
      <c r="A11" s="160"/>
      <c r="B11"/>
      <c r="C11" s="164"/>
      <c r="D11" s="32" t="str">
        <f>IF(COUNTIF(seznam!$A$2:$A$13,A10)=1,VLOOKUP(A10,seznam!$A$2:$C$13,2,FALSE),"------")</f>
        <v>Pilát Ondřej</v>
      </c>
      <c r="E11" s="177"/>
      <c r="F11" s="129"/>
      <c r="G11" s="157"/>
      <c r="H11" s="140"/>
      <c r="I11" s="129"/>
      <c r="J11" s="157"/>
      <c r="K11" s="140"/>
      <c r="L11" s="129"/>
      <c r="M11" s="157"/>
      <c r="N11" s="175"/>
      <c r="O11" s="169"/>
      <c r="P11" s="169"/>
      <c r="Q11" s="140"/>
      <c r="R11" s="129"/>
      <c r="S11" s="157"/>
      <c r="T11" s="140"/>
      <c r="U11" s="129"/>
      <c r="V11" s="133"/>
      <c r="W11" s="155"/>
      <c r="X11" s="155"/>
      <c r="Y11" s="157"/>
      <c r="Z11" s="151"/>
      <c r="AA11" s="154"/>
      <c r="AC11" s="41" t="str">
        <f>D13</f>
        <v>Pokorný Martin</v>
      </c>
      <c r="AD11" s="7" t="s">
        <v>8</v>
      </c>
      <c r="AE11" s="55" t="str">
        <f>D9</f>
        <v>Krištof Martin</v>
      </c>
      <c r="AF11" s="23" t="s">
        <v>106</v>
      </c>
      <c r="AG11" s="20" t="s">
        <v>92</v>
      </c>
      <c r="AH11" s="20" t="s">
        <v>95</v>
      </c>
      <c r="AI11" s="20" t="s">
        <v>101</v>
      </c>
      <c r="AJ11" s="53" t="s">
        <v>105</v>
      </c>
      <c r="AK11" s="27">
        <f t="shared" si="3"/>
        <v>3</v>
      </c>
      <c r="AL11" s="13" t="s">
        <v>6</v>
      </c>
      <c r="AM11" s="28">
        <f t="shared" si="4"/>
        <v>2</v>
      </c>
      <c r="AN11" s="36"/>
      <c r="AO11" s="38"/>
      <c r="AP11" s="38">
        <f>A12</f>
        <v>4</v>
      </c>
      <c r="AQ11" s="51">
        <f>A8</f>
        <v>8</v>
      </c>
      <c r="AR11" s="2" t="str">
        <f t="shared" si="2"/>
        <v>4-8</v>
      </c>
    </row>
    <row r="12" spans="1:47" x14ac:dyDescent="0.2">
      <c r="A12" s="159">
        <v>4</v>
      </c>
      <c r="B12" s="25"/>
      <c r="C12" s="163">
        <v>5</v>
      </c>
      <c r="D12" s="35" t="str">
        <f>IF(COUNTIF(seznam!$A$2:$A$13,A12)=1,VLOOKUP(A12,seznam!$A$2:$C$13,3,FALSE),"------")</f>
        <v>KST Blansko</v>
      </c>
      <c r="E12" s="176">
        <f>AK33</f>
        <v>2</v>
      </c>
      <c r="F12" s="128" t="s">
        <v>6</v>
      </c>
      <c r="G12" s="156">
        <f>AM33</f>
        <v>3</v>
      </c>
      <c r="H12" s="139">
        <f>AM4</f>
        <v>1</v>
      </c>
      <c r="I12" s="128" t="s">
        <v>6</v>
      </c>
      <c r="J12" s="156">
        <f>AK4</f>
        <v>3</v>
      </c>
      <c r="K12" s="139">
        <f>AK11</f>
        <v>3</v>
      </c>
      <c r="L12" s="128" t="s">
        <v>6</v>
      </c>
      <c r="M12" s="156">
        <f>AM11</f>
        <v>2</v>
      </c>
      <c r="N12" s="139">
        <f>AM19</f>
        <v>3</v>
      </c>
      <c r="O12" s="128" t="s">
        <v>6</v>
      </c>
      <c r="P12" s="128">
        <f>AK19</f>
        <v>1</v>
      </c>
      <c r="Q12" s="141"/>
      <c r="R12" s="142"/>
      <c r="S12" s="174"/>
      <c r="T12" s="139">
        <f>AM24</f>
        <v>3</v>
      </c>
      <c r="U12" s="128" t="s">
        <v>6</v>
      </c>
      <c r="V12" s="130">
        <f>AK24</f>
        <v>1</v>
      </c>
      <c r="W12" s="128">
        <f>H12+K12+N12+E12+T12</f>
        <v>12</v>
      </c>
      <c r="X12" s="128" t="s">
        <v>6</v>
      </c>
      <c r="Y12" s="156">
        <f>J12+M12+P12+G12+V12</f>
        <v>10</v>
      </c>
      <c r="Z12" s="150">
        <f>IF(E12&gt;G12,2,IF(AND(E12&lt;G12,F12=":"),1,0))+IF(H12&gt;J12,2,IF(AND(H12&lt;J12,I12=":"),1,0))+IF(K12&gt;M12,2,IF(AND(K12&lt;M12,L12=":"),1,0))+IF(N12&gt;P12,2,IF(AND(N12&lt;P12,O12=":"),1,0))+IF(Q12&gt;S12,2,IF(AND(Q12&lt;S12,R12=":"),1,0))+IF(T12&gt;V12,2,IF(AND(T12&lt;V12,U12=":"),1,0))</f>
        <v>8</v>
      </c>
      <c r="AA12" s="152">
        <v>2</v>
      </c>
      <c r="AC12" s="41" t="str">
        <f>D5</f>
        <v>Luska Petr</v>
      </c>
      <c r="AD12" s="7" t="s">
        <v>8</v>
      </c>
      <c r="AE12" s="55" t="str">
        <f>D7</f>
        <v>Vokřínek Petr</v>
      </c>
      <c r="AF12" s="23" t="s">
        <v>92</v>
      </c>
      <c r="AG12" s="20" t="s">
        <v>103</v>
      </c>
      <c r="AH12" s="20" t="s">
        <v>107</v>
      </c>
      <c r="AI12" s="20" t="s">
        <v>104</v>
      </c>
      <c r="AJ12" s="53" t="s">
        <v>90</v>
      </c>
      <c r="AK12" s="27">
        <f t="shared" si="3"/>
        <v>3</v>
      </c>
      <c r="AL12" s="13" t="s">
        <v>6</v>
      </c>
      <c r="AM12" s="28">
        <f t="shared" si="4"/>
        <v>2</v>
      </c>
      <c r="AP12" s="3">
        <f>A4</f>
        <v>1</v>
      </c>
      <c r="AQ12" s="4">
        <f>A6</f>
        <v>6</v>
      </c>
      <c r="AR12" s="2" t="str">
        <f t="shared" si="2"/>
        <v>1-6</v>
      </c>
    </row>
    <row r="13" spans="1:47" x14ac:dyDescent="0.2">
      <c r="A13" s="160"/>
      <c r="B13"/>
      <c r="C13" s="164"/>
      <c r="D13" s="32" t="str">
        <f>IF(COUNTIF(seznam!$A$2:$A$13,A12)=1,VLOOKUP(A12,seznam!$A$2:$C$13,2,FALSE),"------")</f>
        <v>Pokorný Martin</v>
      </c>
      <c r="E13" s="177"/>
      <c r="F13" s="129"/>
      <c r="G13" s="157"/>
      <c r="H13" s="140"/>
      <c r="I13" s="129"/>
      <c r="J13" s="157"/>
      <c r="K13" s="140"/>
      <c r="L13" s="129"/>
      <c r="M13" s="157"/>
      <c r="N13" s="140"/>
      <c r="O13" s="129"/>
      <c r="P13" s="155"/>
      <c r="Q13" s="175"/>
      <c r="R13" s="169"/>
      <c r="S13" s="170"/>
      <c r="T13" s="140"/>
      <c r="U13" s="129"/>
      <c r="V13" s="131"/>
      <c r="W13" s="155"/>
      <c r="X13" s="155"/>
      <c r="Y13" s="157"/>
      <c r="Z13" s="151"/>
      <c r="AA13" s="153"/>
      <c r="AC13" s="41" t="str">
        <f>D30</f>
        <v>Dočkálek Petr</v>
      </c>
      <c r="AD13" s="7"/>
      <c r="AE13" s="55" t="str">
        <f>D26</f>
        <v>Chofreh Ali</v>
      </c>
      <c r="AF13" s="23" t="s">
        <v>95</v>
      </c>
      <c r="AG13" s="20" t="s">
        <v>104</v>
      </c>
      <c r="AH13" s="20" t="s">
        <v>103</v>
      </c>
      <c r="AI13" s="20" t="s">
        <v>106</v>
      </c>
      <c r="AJ13" s="53"/>
      <c r="AK13" s="27">
        <f t="shared" si="3"/>
        <v>1</v>
      </c>
      <c r="AL13" s="13" t="s">
        <v>6</v>
      </c>
      <c r="AM13" s="28">
        <f t="shared" si="4"/>
        <v>3</v>
      </c>
      <c r="AN13" s="36"/>
      <c r="AO13" s="38"/>
      <c r="AP13" s="38">
        <f>A29</f>
        <v>11</v>
      </c>
      <c r="AQ13" s="51">
        <f>A25</f>
        <v>10</v>
      </c>
      <c r="AR13" s="2" t="str">
        <f t="shared" si="2"/>
        <v>11-10</v>
      </c>
    </row>
    <row r="14" spans="1:47" x14ac:dyDescent="0.2">
      <c r="A14" s="159">
        <v>12</v>
      </c>
      <c r="B14" s="25"/>
      <c r="C14" s="163">
        <v>6</v>
      </c>
      <c r="D14" s="35" t="str">
        <f>IF(COUNTIF(seznam!$A$2:$A$13,A14)=1,VLOOKUP(A14,seznam!$A$2:$C$13,3,FALSE),"------")</f>
        <v>SK Kuřim</v>
      </c>
      <c r="E14" s="176">
        <f>AM3</f>
        <v>0</v>
      </c>
      <c r="F14" s="128" t="s">
        <v>6</v>
      </c>
      <c r="G14" s="156">
        <f>AK3</f>
        <v>3</v>
      </c>
      <c r="H14" s="139">
        <f>AM17</f>
        <v>1</v>
      </c>
      <c r="I14" s="128" t="s">
        <v>6</v>
      </c>
      <c r="J14" s="156">
        <f>AK17</f>
        <v>3</v>
      </c>
      <c r="K14" s="139">
        <f>AM31</f>
        <v>0</v>
      </c>
      <c r="L14" s="128" t="s">
        <v>6</v>
      </c>
      <c r="M14" s="156">
        <f>AK31</f>
        <v>3</v>
      </c>
      <c r="N14" s="139">
        <f>AK10</f>
        <v>1</v>
      </c>
      <c r="O14" s="128" t="s">
        <v>6</v>
      </c>
      <c r="P14" s="128">
        <f>AM10</f>
        <v>3</v>
      </c>
      <c r="Q14" s="139">
        <f>AK24</f>
        <v>1</v>
      </c>
      <c r="R14" s="128" t="s">
        <v>6</v>
      </c>
      <c r="S14" s="156">
        <f>AM24</f>
        <v>3</v>
      </c>
      <c r="T14" s="141"/>
      <c r="U14" s="142"/>
      <c r="V14" s="143"/>
      <c r="W14" s="128">
        <f>H14+K14+N14+Q14+E14</f>
        <v>3</v>
      </c>
      <c r="X14" s="128" t="s">
        <v>6</v>
      </c>
      <c r="Y14" s="156">
        <f>J14+M14+P14+S14+G14</f>
        <v>15</v>
      </c>
      <c r="Z14" s="181">
        <f>IF(E14&gt;G14,2,IF(AND(E14&lt;G14,F14=":"),1,0))+IF(H14&gt;J14,2,IF(AND(H14&lt;J14,I14=":"),1,0))+IF(K14&gt;M14,2,IF(AND(K14&lt;M14,L14=":"),1,0))+IF(N14&gt;P14,2,IF(AND(N14&lt;P14,O14=":"),1,0))+IF(Q14&gt;S14,2,IF(AND(Q14&lt;S14,R14=":"),1,0))+IF(T14&gt;V14,2,IF(AND(T14&lt;V14,U14=":"),1,0))</f>
        <v>5</v>
      </c>
      <c r="AA14" s="152">
        <v>6</v>
      </c>
      <c r="AC14" s="41" t="str">
        <f>D28</f>
        <v>Huták Ondřej</v>
      </c>
      <c r="AD14" s="7"/>
      <c r="AE14" s="55" t="str">
        <f>D24</f>
        <v>Flajšar Petr</v>
      </c>
      <c r="AF14" s="23" t="s">
        <v>99</v>
      </c>
      <c r="AG14" s="20" t="s">
        <v>112</v>
      </c>
      <c r="AH14" s="20" t="s">
        <v>90</v>
      </c>
      <c r="AI14" s="20" t="s">
        <v>106</v>
      </c>
      <c r="AJ14" s="53" t="s">
        <v>104</v>
      </c>
      <c r="AK14" s="27">
        <f t="shared" si="3"/>
        <v>3</v>
      </c>
      <c r="AL14" s="13" t="s">
        <v>6</v>
      </c>
      <c r="AM14" s="28">
        <f t="shared" si="4"/>
        <v>2</v>
      </c>
      <c r="AN14" s="36"/>
      <c r="AO14" s="38"/>
      <c r="AP14" s="38">
        <f>A27</f>
        <v>3</v>
      </c>
      <c r="AQ14" s="51">
        <f>A23</f>
        <v>7</v>
      </c>
      <c r="AR14" s="2" t="str">
        <f t="shared" si="2"/>
        <v>3-7</v>
      </c>
    </row>
    <row r="15" spans="1:47" ht="13.5" thickBot="1" x14ac:dyDescent="0.25">
      <c r="A15" s="160"/>
      <c r="B15"/>
      <c r="C15" s="178"/>
      <c r="D15" s="33" t="str">
        <f>IF(COUNTIF(seznam!$A$2:$A$13,A14)=1,VLOOKUP(A14,seznam!$A$2:$C$13,2,FALSE),"------")</f>
        <v>Sehnal Richard</v>
      </c>
      <c r="E15" s="180"/>
      <c r="F15" s="172"/>
      <c r="G15" s="173"/>
      <c r="H15" s="171"/>
      <c r="I15" s="172"/>
      <c r="J15" s="173"/>
      <c r="K15" s="171"/>
      <c r="L15" s="172"/>
      <c r="M15" s="173"/>
      <c r="N15" s="171"/>
      <c r="O15" s="172"/>
      <c r="P15" s="179"/>
      <c r="Q15" s="171"/>
      <c r="R15" s="172"/>
      <c r="S15" s="173"/>
      <c r="T15" s="144"/>
      <c r="U15" s="145"/>
      <c r="V15" s="146"/>
      <c r="W15" s="179"/>
      <c r="X15" s="172"/>
      <c r="Y15" s="173"/>
      <c r="Z15" s="182"/>
      <c r="AA15" s="183"/>
      <c r="AC15" s="42" t="str">
        <f>D20</f>
        <v>Zukal Filip</v>
      </c>
      <c r="AD15" s="43"/>
      <c r="AE15" s="56" t="str">
        <f>D22</f>
        <v>Přikryl Lukáš</v>
      </c>
      <c r="AF15" s="44" t="s">
        <v>92</v>
      </c>
      <c r="AG15" s="45" t="s">
        <v>93</v>
      </c>
      <c r="AH15" s="45" t="s">
        <v>95</v>
      </c>
      <c r="AI15" s="45" t="s">
        <v>100</v>
      </c>
      <c r="AJ15" s="58"/>
      <c r="AK15" s="46">
        <f t="shared" si="3"/>
        <v>3</v>
      </c>
      <c r="AL15" s="47" t="s">
        <v>6</v>
      </c>
      <c r="AM15" s="48">
        <f t="shared" si="4"/>
        <v>1</v>
      </c>
      <c r="AN15" s="36"/>
      <c r="AO15" s="38"/>
      <c r="AP15" s="38">
        <f>A19</f>
        <v>2</v>
      </c>
      <c r="AQ15" s="51">
        <f>A21</f>
        <v>5</v>
      </c>
      <c r="AR15" s="2" t="str">
        <f t="shared" si="2"/>
        <v>2-5</v>
      </c>
    </row>
    <row r="16" spans="1:47" ht="13.5" thickBot="1" x14ac:dyDescent="0.25">
      <c r="A16"/>
      <c r="B16"/>
      <c r="C16"/>
      <c r="D16" s="2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C16" s="4" t="s">
        <v>12</v>
      </c>
      <c r="AN16" s="36"/>
      <c r="AO16" s="38"/>
      <c r="AP16" s="38"/>
      <c r="AQ16" s="51"/>
    </row>
    <row r="17" spans="1:44" x14ac:dyDescent="0.2">
      <c r="C17" s="134" t="s">
        <v>9</v>
      </c>
      <c r="D17" s="135"/>
      <c r="E17" s="134">
        <v>1</v>
      </c>
      <c r="F17" s="126"/>
      <c r="G17" s="126"/>
      <c r="H17" s="125">
        <v>2</v>
      </c>
      <c r="I17" s="126"/>
      <c r="J17" s="126"/>
      <c r="K17" s="125">
        <v>3</v>
      </c>
      <c r="L17" s="126"/>
      <c r="M17" s="126"/>
      <c r="N17" s="125">
        <v>4</v>
      </c>
      <c r="O17" s="126"/>
      <c r="P17" s="126"/>
      <c r="Q17" s="125">
        <v>5</v>
      </c>
      <c r="R17" s="126"/>
      <c r="S17" s="126"/>
      <c r="T17" s="125">
        <v>6</v>
      </c>
      <c r="U17" s="126"/>
      <c r="V17" s="135"/>
      <c r="W17" s="147" t="s">
        <v>3</v>
      </c>
      <c r="X17" s="126"/>
      <c r="Y17" s="126"/>
      <c r="Z17" s="125"/>
      <c r="AA17" s="149"/>
      <c r="AC17" s="40" t="str">
        <f>D7</f>
        <v>Vokřínek Petr</v>
      </c>
      <c r="AD17" s="52" t="s">
        <v>8</v>
      </c>
      <c r="AE17" s="54" t="str">
        <f>D15</f>
        <v>Sehnal Richard</v>
      </c>
      <c r="AF17" s="21" t="s">
        <v>105</v>
      </c>
      <c r="AG17" s="22" t="s">
        <v>104</v>
      </c>
      <c r="AH17" s="22" t="s">
        <v>113</v>
      </c>
      <c r="AI17" s="22" t="s">
        <v>100</v>
      </c>
      <c r="AJ17" s="57"/>
      <c r="AK17" s="10">
        <f t="shared" ref="AK17:AK22" si="5">IF(AND(LEN(AF17)&gt;0,MID(AF17,1,1)&lt;&gt;"-"),"1","0")+IF(AND(LEN(AG17)&gt;0,MID(AG17,1,1)&lt;&gt;"-"),"1","0")+IF(AND(LEN(AH17)&gt;0,MID(AH17,1,1)&lt;&gt;"-"),"1","0")+IF(AND(LEN(AI17)&gt;0,MID(AI17,1,1)&lt;&gt;"-"),"1","0")+IF(AND(LEN(AJ17)&gt;0,MID(AJ17,1,1)&lt;&gt;"-"),"1","0")</f>
        <v>3</v>
      </c>
      <c r="AL17" s="11" t="s">
        <v>6</v>
      </c>
      <c r="AM17" s="12">
        <f t="shared" ref="AM17:AM22" si="6">IF(AND(LEN(AF17)&gt;0,MID(AF17,1,1)="-"),"1","0")+IF(AND(LEN(AG17)&gt;0,MID(AG17,1,1)="-"),"1","0")+IF(AND(LEN(AH17)&gt;0,MID(AH17,1,1)="-"),"1","0")+IF(AND(LEN(AI17)&gt;0,MID(AI17,1,1)="-"),"1","0")+IF(AND(LEN(AJ17)&gt;0,MID(AJ17,1,1)="-"),"1","0")</f>
        <v>1</v>
      </c>
      <c r="AP17" s="3">
        <f>A6</f>
        <v>6</v>
      </c>
      <c r="AQ17" s="4">
        <f>A14</f>
        <v>12</v>
      </c>
      <c r="AR17" s="2" t="str">
        <f t="shared" si="2"/>
        <v>6-12</v>
      </c>
    </row>
    <row r="18" spans="1:44" ht="13.5" thickBot="1" x14ac:dyDescent="0.25">
      <c r="A18"/>
      <c r="B18"/>
      <c r="C18" s="136"/>
      <c r="D18" s="137"/>
      <c r="E18" s="136"/>
      <c r="F18" s="127"/>
      <c r="G18" s="127"/>
      <c r="H18" s="127"/>
      <c r="I18" s="127"/>
      <c r="J18" s="127"/>
      <c r="K18" s="127"/>
      <c r="L18" s="127"/>
      <c r="M18" s="127"/>
      <c r="N18" s="127"/>
      <c r="O18" s="127"/>
      <c r="P18" s="127"/>
      <c r="Q18" s="127"/>
      <c r="R18" s="127"/>
      <c r="S18" s="127"/>
      <c r="T18" s="127"/>
      <c r="U18" s="127"/>
      <c r="V18" s="137"/>
      <c r="W18" s="148"/>
      <c r="X18" s="127"/>
      <c r="Y18" s="127"/>
      <c r="Z18" s="127"/>
      <c r="AA18" s="137"/>
      <c r="AC18" s="41" t="str">
        <f>D9</f>
        <v>Krištof Martin</v>
      </c>
      <c r="AD18" s="7" t="s">
        <v>8</v>
      </c>
      <c r="AE18" s="55" t="str">
        <f>D5</f>
        <v>Luska Petr</v>
      </c>
      <c r="AF18" s="23" t="s">
        <v>92</v>
      </c>
      <c r="AG18" s="20" t="s">
        <v>95</v>
      </c>
      <c r="AH18" s="20" t="s">
        <v>110</v>
      </c>
      <c r="AI18" s="20" t="s">
        <v>95</v>
      </c>
      <c r="AJ18" s="53"/>
      <c r="AK18" s="27">
        <f t="shared" si="5"/>
        <v>1</v>
      </c>
      <c r="AL18" s="13" t="s">
        <v>6</v>
      </c>
      <c r="AM18" s="28">
        <f t="shared" si="6"/>
        <v>3</v>
      </c>
      <c r="AN18" s="36"/>
      <c r="AO18" s="38"/>
      <c r="AP18" s="38">
        <f>A8</f>
        <v>8</v>
      </c>
      <c r="AQ18" s="51">
        <f>A4</f>
        <v>1</v>
      </c>
      <c r="AR18" s="2" t="str">
        <f t="shared" si="2"/>
        <v>8-1</v>
      </c>
    </row>
    <row r="19" spans="1:44" x14ac:dyDescent="0.2">
      <c r="A19" s="159">
        <v>2</v>
      </c>
      <c r="B19" s="25"/>
      <c r="C19" s="163">
        <v>1</v>
      </c>
      <c r="D19" s="30" t="str">
        <f>IF(COUNTIF(seznam!$A$2:$A$13,A19)=1,VLOOKUP(A19,seznam!$A$2:$C$13,3,FALSE),"------")</f>
        <v>KST Blansko</v>
      </c>
      <c r="E19" s="165"/>
      <c r="F19" s="166"/>
      <c r="G19" s="167"/>
      <c r="H19" s="162">
        <f>AK15</f>
        <v>3</v>
      </c>
      <c r="I19" s="138" t="s">
        <v>6</v>
      </c>
      <c r="J19" s="161">
        <f>AM15</f>
        <v>1</v>
      </c>
      <c r="K19" s="162">
        <f>AM21</f>
        <v>3</v>
      </c>
      <c r="L19" s="138" t="s">
        <v>6</v>
      </c>
      <c r="M19" s="161">
        <f>AK21</f>
        <v>1</v>
      </c>
      <c r="N19" s="162">
        <f>AK28</f>
        <v>3</v>
      </c>
      <c r="O19" s="138" t="s">
        <v>6</v>
      </c>
      <c r="P19" s="138">
        <f>AM28</f>
        <v>1</v>
      </c>
      <c r="Q19" s="162">
        <f>AM36</f>
        <v>3</v>
      </c>
      <c r="R19" s="138" t="s">
        <v>6</v>
      </c>
      <c r="S19" s="161">
        <f>AK36</f>
        <v>0</v>
      </c>
      <c r="T19" s="162">
        <f>AK6</f>
        <v>3</v>
      </c>
      <c r="U19" s="138" t="s">
        <v>6</v>
      </c>
      <c r="V19" s="132">
        <f>AM6</f>
        <v>1</v>
      </c>
      <c r="W19" s="128">
        <f>H19+K19+N19+Q19+T19</f>
        <v>15</v>
      </c>
      <c r="X19" s="128" t="s">
        <v>6</v>
      </c>
      <c r="Y19" s="156">
        <f>J19+M19+P19+S19+V19</f>
        <v>4</v>
      </c>
      <c r="Z19" s="150">
        <f>IF(E19&gt;G19,2,IF(AND(E19&lt;G19,F19=":"),1,0))+IF(H19&gt;J19,2,IF(AND(H19&lt;J19,I19=":"),1,0))+IF(K19&gt;M19,2,IF(AND(K19&lt;M19,L19=":"),1,0))+IF(N19&gt;P19,2,IF(AND(N19&lt;P19,O19=":"),1,0))+IF(Q19&gt;S19,2,IF(AND(Q19&lt;S19,R19=":"),1,0))+IF(T19&gt;V19,2,IF(AND(T19&lt;V19,U19=":"),1,0))</f>
        <v>10</v>
      </c>
      <c r="AA19" s="152">
        <v>1</v>
      </c>
      <c r="AC19" s="41" t="str">
        <f>D11</f>
        <v>Pilát Ondřej</v>
      </c>
      <c r="AD19" s="7" t="s">
        <v>8</v>
      </c>
      <c r="AE19" s="55" t="str">
        <f>D13</f>
        <v>Pokorný Martin</v>
      </c>
      <c r="AF19" s="23" t="s">
        <v>92</v>
      </c>
      <c r="AG19" s="20" t="s">
        <v>95</v>
      </c>
      <c r="AH19" s="20" t="s">
        <v>113</v>
      </c>
      <c r="AI19" s="20" t="s">
        <v>103</v>
      </c>
      <c r="AJ19" s="53"/>
      <c r="AK19" s="27">
        <f t="shared" si="5"/>
        <v>1</v>
      </c>
      <c r="AL19" s="13" t="s">
        <v>6</v>
      </c>
      <c r="AM19" s="28">
        <f t="shared" si="6"/>
        <v>3</v>
      </c>
      <c r="AN19" s="36"/>
      <c r="AO19" s="38"/>
      <c r="AP19" s="38">
        <f>A10</f>
        <v>9</v>
      </c>
      <c r="AQ19" s="51">
        <f>A12</f>
        <v>4</v>
      </c>
      <c r="AR19" s="2" t="str">
        <f t="shared" si="2"/>
        <v>9-4</v>
      </c>
    </row>
    <row r="20" spans="1:44" x14ac:dyDescent="0.2">
      <c r="A20" s="160"/>
      <c r="B20"/>
      <c r="C20" s="164"/>
      <c r="D20" s="31" t="str">
        <f>IF(COUNTIF(seznam!$A$2:$A$13,A19)=1,VLOOKUP(A19,seznam!$A$2:$C$13,2,FALSE),"------")</f>
        <v>Zukal Filip</v>
      </c>
      <c r="E20" s="168"/>
      <c r="F20" s="169"/>
      <c r="G20" s="170"/>
      <c r="H20" s="140"/>
      <c r="I20" s="129"/>
      <c r="J20" s="157"/>
      <c r="K20" s="140"/>
      <c r="L20" s="129"/>
      <c r="M20" s="157"/>
      <c r="N20" s="140"/>
      <c r="O20" s="129"/>
      <c r="P20" s="155"/>
      <c r="Q20" s="140"/>
      <c r="R20" s="129"/>
      <c r="S20" s="157"/>
      <c r="T20" s="140"/>
      <c r="U20" s="129"/>
      <c r="V20" s="133"/>
      <c r="W20" s="155"/>
      <c r="X20" s="155"/>
      <c r="Y20" s="157"/>
      <c r="Z20" s="151"/>
      <c r="AA20" s="154"/>
      <c r="AC20" s="41" t="str">
        <f>D22</f>
        <v>Přikryl Lukáš</v>
      </c>
      <c r="AD20" s="7"/>
      <c r="AE20" s="55" t="str">
        <f>D30</f>
        <v>Dočkálek Petr</v>
      </c>
      <c r="AF20" s="23" t="s">
        <v>100</v>
      </c>
      <c r="AG20" s="20" t="s">
        <v>99</v>
      </c>
      <c r="AH20" s="20" t="s">
        <v>93</v>
      </c>
      <c r="AI20" s="20" t="s">
        <v>90</v>
      </c>
      <c r="AJ20" s="53"/>
      <c r="AK20" s="27">
        <f t="shared" si="5"/>
        <v>3</v>
      </c>
      <c r="AL20" s="13" t="s">
        <v>6</v>
      </c>
      <c r="AM20" s="28">
        <f t="shared" si="6"/>
        <v>1</v>
      </c>
      <c r="AN20" s="36"/>
      <c r="AO20" s="38"/>
      <c r="AP20" s="38">
        <f>A21</f>
        <v>5</v>
      </c>
      <c r="AQ20" s="51">
        <f>A29</f>
        <v>11</v>
      </c>
      <c r="AR20" s="2" t="str">
        <f t="shared" si="2"/>
        <v>5-11</v>
      </c>
    </row>
    <row r="21" spans="1:44" x14ac:dyDescent="0.2">
      <c r="A21" s="159">
        <v>5</v>
      </c>
      <c r="B21" s="25"/>
      <c r="C21" s="163">
        <v>2</v>
      </c>
      <c r="D21" s="30" t="str">
        <f>IF(COUNTIF(seznam!$A$2:$A$13,A21)=1,VLOOKUP(A21,seznam!$A$2:$C$13,3,FALSE),"------")</f>
        <v>KST Blansko</v>
      </c>
      <c r="E21" s="176">
        <f>AM15</f>
        <v>1</v>
      </c>
      <c r="F21" s="128" t="s">
        <v>6</v>
      </c>
      <c r="G21" s="156">
        <f>AK15</f>
        <v>3</v>
      </c>
      <c r="H21" s="141"/>
      <c r="I21" s="142"/>
      <c r="J21" s="174"/>
      <c r="K21" s="139">
        <f>AK29</f>
        <v>3</v>
      </c>
      <c r="L21" s="128" t="s">
        <v>6</v>
      </c>
      <c r="M21" s="156">
        <f>AM29</f>
        <v>0</v>
      </c>
      <c r="N21" s="139">
        <f>AM35</f>
        <v>3</v>
      </c>
      <c r="O21" s="128" t="s">
        <v>6</v>
      </c>
      <c r="P21" s="128">
        <f>AK35</f>
        <v>1</v>
      </c>
      <c r="Q21" s="139">
        <f>AK7</f>
        <v>1</v>
      </c>
      <c r="R21" s="128" t="s">
        <v>6</v>
      </c>
      <c r="S21" s="156">
        <f>AM7</f>
        <v>3</v>
      </c>
      <c r="T21" s="139">
        <f>AK20</f>
        <v>3</v>
      </c>
      <c r="U21" s="128" t="s">
        <v>6</v>
      </c>
      <c r="V21" s="130">
        <f>AM20</f>
        <v>1</v>
      </c>
      <c r="W21" s="128">
        <f>E21+K21+N21+Q21+T21</f>
        <v>11</v>
      </c>
      <c r="X21" s="128" t="s">
        <v>6</v>
      </c>
      <c r="Y21" s="156">
        <f>G21+M21+P21+S21+V21</f>
        <v>8</v>
      </c>
      <c r="Z21" s="150">
        <f>IF(E21&gt;G21,2,IF(AND(E21&lt;G21,F21=":"),1,0))+IF(H21&gt;J21,2,IF(AND(H21&lt;J21,I21=":"),1,0))+IF(K21&gt;M21,2,IF(AND(K21&lt;M21,L21=":"),1,0))+IF(N21&gt;P21,2,IF(AND(N21&lt;P21,O21=":"),1,0))+IF(Q21&gt;S21,2,IF(AND(Q21&lt;S21,R21=":"),1,0))+IF(T21&gt;V21,2,IF(AND(T21&lt;V21,U21=":"),1,0))</f>
        <v>8</v>
      </c>
      <c r="AA21" s="152">
        <v>3</v>
      </c>
      <c r="AC21" s="41" t="str">
        <f>D24</f>
        <v>Flajšar Petr</v>
      </c>
      <c r="AD21" s="7"/>
      <c r="AE21" s="55" t="str">
        <f>D20</f>
        <v>Zukal Filip</v>
      </c>
      <c r="AF21" s="23" t="s">
        <v>100</v>
      </c>
      <c r="AG21" s="20" t="s">
        <v>114</v>
      </c>
      <c r="AH21" s="20" t="s">
        <v>109</v>
      </c>
      <c r="AI21" s="20" t="s">
        <v>94</v>
      </c>
      <c r="AJ21" s="53"/>
      <c r="AK21" s="27">
        <f t="shared" si="5"/>
        <v>1</v>
      </c>
      <c r="AL21" s="13" t="s">
        <v>6</v>
      </c>
      <c r="AM21" s="28">
        <f t="shared" si="6"/>
        <v>3</v>
      </c>
      <c r="AN21" s="36"/>
      <c r="AO21" s="38"/>
      <c r="AP21" s="38">
        <f>A23</f>
        <v>7</v>
      </c>
      <c r="AQ21" s="51">
        <f>A19</f>
        <v>2</v>
      </c>
      <c r="AR21" s="2" t="str">
        <f t="shared" si="2"/>
        <v>7-2</v>
      </c>
    </row>
    <row r="22" spans="1:44" ht="13.5" thickBot="1" x14ac:dyDescent="0.25">
      <c r="A22" s="160"/>
      <c r="B22"/>
      <c r="C22" s="164"/>
      <c r="D22" s="31" t="str">
        <f>IF(COUNTIF(seznam!$A$2:$A$13,A21)=1,VLOOKUP(A21,seznam!$A$2:$C$13,2,FALSE),"------")</f>
        <v>Přikryl Lukáš</v>
      </c>
      <c r="E22" s="177"/>
      <c r="F22" s="129"/>
      <c r="G22" s="157"/>
      <c r="H22" s="175"/>
      <c r="I22" s="169"/>
      <c r="J22" s="170"/>
      <c r="K22" s="140"/>
      <c r="L22" s="129"/>
      <c r="M22" s="157"/>
      <c r="N22" s="140"/>
      <c r="O22" s="129"/>
      <c r="P22" s="155"/>
      <c r="Q22" s="140"/>
      <c r="R22" s="129"/>
      <c r="S22" s="157"/>
      <c r="T22" s="140"/>
      <c r="U22" s="129"/>
      <c r="V22" s="133"/>
      <c r="W22" s="155"/>
      <c r="X22" s="129"/>
      <c r="Y22" s="157"/>
      <c r="Z22" s="151"/>
      <c r="AA22" s="154"/>
      <c r="AC22" s="42" t="str">
        <f>D26</f>
        <v>Chofreh Ali</v>
      </c>
      <c r="AD22" s="43"/>
      <c r="AE22" s="56" t="str">
        <f>D28</f>
        <v>Huták Ondřej</v>
      </c>
      <c r="AF22" s="44" t="s">
        <v>113</v>
      </c>
      <c r="AG22" s="45" t="s">
        <v>94</v>
      </c>
      <c r="AH22" s="45" t="s">
        <v>106</v>
      </c>
      <c r="AI22" s="45"/>
      <c r="AJ22" s="58"/>
      <c r="AK22" s="46">
        <f t="shared" si="5"/>
        <v>0</v>
      </c>
      <c r="AL22" s="47" t="s">
        <v>6</v>
      </c>
      <c r="AM22" s="48">
        <f t="shared" si="6"/>
        <v>3</v>
      </c>
      <c r="AP22" s="3">
        <f>A25</f>
        <v>10</v>
      </c>
      <c r="AQ22" s="4">
        <f>A27</f>
        <v>3</v>
      </c>
      <c r="AR22" s="2" t="str">
        <f t="shared" si="2"/>
        <v>10-3</v>
      </c>
    </row>
    <row r="23" spans="1:44" ht="13.5" thickBot="1" x14ac:dyDescent="0.25">
      <c r="A23" s="159">
        <v>7</v>
      </c>
      <c r="B23" s="25"/>
      <c r="C23" s="163">
        <v>3</v>
      </c>
      <c r="D23" s="30" t="str">
        <f>IF(COUNTIF(seznam!$A$2:$A$13,A23)=1,VLOOKUP(A23,seznam!$A$2:$C$13,3,FALSE),"------")</f>
        <v>SKST N. Lískovec</v>
      </c>
      <c r="E23" s="176">
        <f>AK21</f>
        <v>1</v>
      </c>
      <c r="F23" s="128" t="s">
        <v>6</v>
      </c>
      <c r="G23" s="156">
        <f>AM21</f>
        <v>3</v>
      </c>
      <c r="H23" s="139">
        <f>AM29</f>
        <v>0</v>
      </c>
      <c r="I23" s="128" t="s">
        <v>6</v>
      </c>
      <c r="J23" s="156">
        <f>AK29</f>
        <v>3</v>
      </c>
      <c r="K23" s="141"/>
      <c r="L23" s="142"/>
      <c r="M23" s="174"/>
      <c r="N23" s="139">
        <f>AK8</f>
        <v>2</v>
      </c>
      <c r="O23" s="128" t="s">
        <v>6</v>
      </c>
      <c r="P23" s="128">
        <f>AM8</f>
        <v>3</v>
      </c>
      <c r="Q23" s="139">
        <f>AM14</f>
        <v>2</v>
      </c>
      <c r="R23" s="128" t="s">
        <v>6</v>
      </c>
      <c r="S23" s="156">
        <f>AK14</f>
        <v>3</v>
      </c>
      <c r="T23" s="139">
        <f>AK34</f>
        <v>3</v>
      </c>
      <c r="U23" s="128" t="s">
        <v>6</v>
      </c>
      <c r="V23" s="130">
        <f>AM34</f>
        <v>1</v>
      </c>
      <c r="W23" s="128">
        <f>H23+E23+N23+Q23+T23</f>
        <v>8</v>
      </c>
      <c r="X23" s="128" t="s">
        <v>6</v>
      </c>
      <c r="Y23" s="156">
        <f>J23+G23+P23+S23+V23</f>
        <v>13</v>
      </c>
      <c r="Z23" s="150">
        <f>IF(E23&gt;G23,2,IF(AND(E23&lt;G23,F23=":"),1,0))+IF(H23&gt;J23,2,IF(AND(H23&lt;J23,I23=":"),1,0))+IF(K23&gt;M23,2,IF(AND(K23&lt;M23,L23=":"),1,0))+IF(N23&gt;P23,2,IF(AND(N23&lt;P23,O23=":"),1,0))+IF(Q23&gt;S23,2,IF(AND(Q23&lt;S23,R23=":"),1,0))+IF(T23&gt;V23,2,IF(AND(T23&lt;V23,U23=":"),1,0))</f>
        <v>6</v>
      </c>
      <c r="AA23" s="152">
        <v>5</v>
      </c>
      <c r="AC23" s="4" t="s">
        <v>13</v>
      </c>
      <c r="AN23" s="36"/>
      <c r="AO23" s="38"/>
      <c r="AP23" s="38"/>
      <c r="AQ23" s="51"/>
    </row>
    <row r="24" spans="1:44" x14ac:dyDescent="0.2">
      <c r="A24" s="160"/>
      <c r="B24"/>
      <c r="C24" s="164"/>
      <c r="D24" s="31" t="str">
        <f>IF(COUNTIF(seznam!$A$2:$A$13,A23)=1,VLOOKUP(A23,seznam!$A$2:$C$13,2,FALSE),"------")</f>
        <v>Flajšar Petr</v>
      </c>
      <c r="E24" s="177"/>
      <c r="F24" s="129"/>
      <c r="G24" s="157"/>
      <c r="H24" s="140"/>
      <c r="I24" s="129"/>
      <c r="J24" s="157"/>
      <c r="K24" s="175"/>
      <c r="L24" s="169"/>
      <c r="M24" s="170"/>
      <c r="N24" s="140"/>
      <c r="O24" s="129"/>
      <c r="P24" s="155"/>
      <c r="Q24" s="140"/>
      <c r="R24" s="129"/>
      <c r="S24" s="157"/>
      <c r="T24" s="140"/>
      <c r="U24" s="129"/>
      <c r="V24" s="133"/>
      <c r="W24" s="155"/>
      <c r="X24" s="155"/>
      <c r="Y24" s="157"/>
      <c r="Z24" s="151"/>
      <c r="AA24" s="154"/>
      <c r="AC24" s="40" t="str">
        <f>D15</f>
        <v>Sehnal Richard</v>
      </c>
      <c r="AD24" s="52" t="s">
        <v>8</v>
      </c>
      <c r="AE24" s="54" t="str">
        <f>D13</f>
        <v>Pokorný Martin</v>
      </c>
      <c r="AF24" s="21" t="s">
        <v>99</v>
      </c>
      <c r="AG24" s="22" t="s">
        <v>103</v>
      </c>
      <c r="AH24" s="22" t="s">
        <v>101</v>
      </c>
      <c r="AI24" s="22" t="s">
        <v>97</v>
      </c>
      <c r="AJ24" s="57"/>
      <c r="AK24" s="10">
        <f t="shared" ref="AK24:AK29" si="7">IF(AND(LEN(AF24)&gt;0,MID(AF24,1,1)&lt;&gt;"-"),"1","0")+IF(AND(LEN(AG24)&gt;0,MID(AG24,1,1)&lt;&gt;"-"),"1","0")+IF(AND(LEN(AH24)&gt;0,MID(AH24,1,1)&lt;&gt;"-"),"1","0")+IF(AND(LEN(AI24)&gt;0,MID(AI24,1,1)&lt;&gt;"-"),"1","0")+IF(AND(LEN(AJ24)&gt;0,MID(AJ24,1,1)&lt;&gt;"-"),"1","0")</f>
        <v>1</v>
      </c>
      <c r="AL24" s="11" t="s">
        <v>6</v>
      </c>
      <c r="AM24" s="12">
        <f t="shared" ref="AM24:AM29" si="8">IF(AND(LEN(AF24)&gt;0,MID(AF24,1,1)="-"),"1","0")+IF(AND(LEN(AG24)&gt;0,MID(AG24,1,1)="-"),"1","0")+IF(AND(LEN(AH24)&gt;0,MID(AH24,1,1)="-"),"1","0")+IF(AND(LEN(AI24)&gt;0,MID(AI24,1,1)="-"),"1","0")+IF(AND(LEN(AJ24)&gt;0,MID(AJ24,1,1)="-"),"1","0")</f>
        <v>3</v>
      </c>
      <c r="AN24" s="36"/>
      <c r="AO24" s="38"/>
      <c r="AP24" s="38">
        <f>A14</f>
        <v>12</v>
      </c>
      <c r="AQ24" s="51">
        <f>A12</f>
        <v>4</v>
      </c>
      <c r="AR24" s="2" t="str">
        <f t="shared" si="2"/>
        <v>12-4</v>
      </c>
    </row>
    <row r="25" spans="1:44" x14ac:dyDescent="0.2">
      <c r="A25" s="159">
        <v>10</v>
      </c>
      <c r="B25" s="25"/>
      <c r="C25" s="163">
        <v>4</v>
      </c>
      <c r="D25" s="30" t="str">
        <f>IF(COUNTIF(seznam!$A$2:$A$13,A25)=1,VLOOKUP(A25,seznam!$A$2:$C$13,3,FALSE),"------")</f>
        <v>MS Brno</v>
      </c>
      <c r="E25" s="176">
        <f>AM28</f>
        <v>1</v>
      </c>
      <c r="F25" s="128" t="s">
        <v>6</v>
      </c>
      <c r="G25" s="156">
        <f>AK28</f>
        <v>3</v>
      </c>
      <c r="H25" s="139">
        <f>AK35</f>
        <v>1</v>
      </c>
      <c r="I25" s="128" t="s">
        <v>6</v>
      </c>
      <c r="J25" s="156">
        <f>AM35</f>
        <v>3</v>
      </c>
      <c r="K25" s="139">
        <f>AM8</f>
        <v>3</v>
      </c>
      <c r="L25" s="128" t="s">
        <v>6</v>
      </c>
      <c r="M25" s="156">
        <f>AK8</f>
        <v>2</v>
      </c>
      <c r="N25" s="141"/>
      <c r="O25" s="142"/>
      <c r="P25" s="142"/>
      <c r="Q25" s="139">
        <f>AK22</f>
        <v>0</v>
      </c>
      <c r="R25" s="128" t="s">
        <v>6</v>
      </c>
      <c r="S25" s="156">
        <f>AM22</f>
        <v>3</v>
      </c>
      <c r="T25" s="139">
        <f>AM13</f>
        <v>3</v>
      </c>
      <c r="U25" s="128" t="s">
        <v>6</v>
      </c>
      <c r="V25" s="130">
        <f>AK13</f>
        <v>1</v>
      </c>
      <c r="W25" s="128">
        <f>H25+K25+E25+Q25+T25</f>
        <v>8</v>
      </c>
      <c r="X25" s="128" t="s">
        <v>6</v>
      </c>
      <c r="Y25" s="156">
        <f>J25+M25+G25+S25+V25</f>
        <v>12</v>
      </c>
      <c r="Z25" s="150">
        <f>IF(E25&gt;G25,2,IF(AND(E25&lt;G25,F25=":"),1,0))+IF(H25&gt;J25,2,IF(AND(H25&lt;J25,I25=":"),1,0))+IF(K25&gt;M25,2,IF(AND(K25&lt;M25,L25=":"),1,0))+IF(N25&gt;P25,2,IF(AND(N25&lt;P25,O25=":"),1,0))+IF(Q25&gt;S25,2,IF(AND(Q25&lt;S25,R25=":"),1,0))+IF(T25&gt;V25,2,IF(AND(T25&lt;V25,U25=":"),1,0))</f>
        <v>7</v>
      </c>
      <c r="AA25" s="152">
        <v>4</v>
      </c>
      <c r="AC25" s="41" t="str">
        <f>D5</f>
        <v>Luska Petr</v>
      </c>
      <c r="AD25" s="7" t="s">
        <v>8</v>
      </c>
      <c r="AE25" s="55" t="str">
        <f>D11</f>
        <v>Pilát Ondřej</v>
      </c>
      <c r="AF25" s="23" t="s">
        <v>107</v>
      </c>
      <c r="AG25" s="20" t="s">
        <v>93</v>
      </c>
      <c r="AH25" s="20" t="s">
        <v>101</v>
      </c>
      <c r="AI25" s="20" t="s">
        <v>90</v>
      </c>
      <c r="AJ25" s="53"/>
      <c r="AK25" s="27">
        <f t="shared" si="7"/>
        <v>3</v>
      </c>
      <c r="AL25" s="13" t="s">
        <v>6</v>
      </c>
      <c r="AM25" s="28">
        <f t="shared" si="8"/>
        <v>1</v>
      </c>
      <c r="AN25" s="36"/>
      <c r="AO25" s="38"/>
      <c r="AP25" s="38">
        <f>A4</f>
        <v>1</v>
      </c>
      <c r="AQ25" s="51">
        <f>A10</f>
        <v>9</v>
      </c>
      <c r="AR25" s="2" t="str">
        <f t="shared" si="2"/>
        <v>1-9</v>
      </c>
    </row>
    <row r="26" spans="1:44" x14ac:dyDescent="0.2">
      <c r="A26" s="160"/>
      <c r="B26"/>
      <c r="C26" s="164"/>
      <c r="D26" s="31" t="str">
        <f>IF(COUNTIF(seznam!$A$2:$A$13,A25)=1,VLOOKUP(A25,seznam!$A$2:$C$13,2,FALSE),"------")</f>
        <v>Chofreh Ali</v>
      </c>
      <c r="E26" s="177"/>
      <c r="F26" s="129"/>
      <c r="G26" s="157"/>
      <c r="H26" s="140"/>
      <c r="I26" s="129"/>
      <c r="J26" s="157"/>
      <c r="K26" s="140"/>
      <c r="L26" s="129"/>
      <c r="M26" s="157"/>
      <c r="N26" s="175"/>
      <c r="O26" s="169"/>
      <c r="P26" s="169"/>
      <c r="Q26" s="140"/>
      <c r="R26" s="129"/>
      <c r="S26" s="157"/>
      <c r="T26" s="140"/>
      <c r="U26" s="129"/>
      <c r="V26" s="133"/>
      <c r="W26" s="155"/>
      <c r="X26" s="155"/>
      <c r="Y26" s="157"/>
      <c r="Z26" s="151"/>
      <c r="AA26" s="154"/>
      <c r="AC26" s="41" t="str">
        <f>D7</f>
        <v>Vokřínek Petr</v>
      </c>
      <c r="AD26" s="7" t="s">
        <v>8</v>
      </c>
      <c r="AE26" s="55" t="str">
        <f>D9</f>
        <v>Krištof Martin</v>
      </c>
      <c r="AF26" s="23" t="s">
        <v>113</v>
      </c>
      <c r="AG26" s="20" t="s">
        <v>97</v>
      </c>
      <c r="AH26" s="20" t="s">
        <v>109</v>
      </c>
      <c r="AI26" s="20"/>
      <c r="AJ26" s="53"/>
      <c r="AK26" s="27">
        <f t="shared" si="7"/>
        <v>0</v>
      </c>
      <c r="AL26" s="13" t="s">
        <v>6</v>
      </c>
      <c r="AM26" s="28">
        <f t="shared" si="8"/>
        <v>3</v>
      </c>
      <c r="AN26" s="36"/>
      <c r="AO26" s="38"/>
      <c r="AP26" s="38">
        <f>A6</f>
        <v>6</v>
      </c>
      <c r="AQ26" s="51">
        <f>A8</f>
        <v>8</v>
      </c>
      <c r="AR26" s="2" t="str">
        <f t="shared" si="2"/>
        <v>6-8</v>
      </c>
    </row>
    <row r="27" spans="1:44" x14ac:dyDescent="0.2">
      <c r="A27" s="159">
        <v>3</v>
      </c>
      <c r="B27" s="25"/>
      <c r="C27" s="163">
        <v>5</v>
      </c>
      <c r="D27" s="30" t="str">
        <f>IF(COUNTIF(seznam!$A$2:$A$13,A27)=1,VLOOKUP(A27,seznam!$A$2:$C$13,3,FALSE),"------")</f>
        <v>Klobouky u Brna</v>
      </c>
      <c r="E27" s="176">
        <f>AK36</f>
        <v>0</v>
      </c>
      <c r="F27" s="128" t="s">
        <v>6</v>
      </c>
      <c r="G27" s="156">
        <f>AM36</f>
        <v>3</v>
      </c>
      <c r="H27" s="139">
        <f>AM7</f>
        <v>3</v>
      </c>
      <c r="I27" s="128" t="s">
        <v>6</v>
      </c>
      <c r="J27" s="156">
        <f>AK7</f>
        <v>1</v>
      </c>
      <c r="K27" s="139">
        <f>AK14</f>
        <v>3</v>
      </c>
      <c r="L27" s="128" t="s">
        <v>6</v>
      </c>
      <c r="M27" s="156">
        <f>AM14</f>
        <v>2</v>
      </c>
      <c r="N27" s="139">
        <f>AM22</f>
        <v>3</v>
      </c>
      <c r="O27" s="128" t="s">
        <v>6</v>
      </c>
      <c r="P27" s="128">
        <f>AK22</f>
        <v>0</v>
      </c>
      <c r="Q27" s="141"/>
      <c r="R27" s="142"/>
      <c r="S27" s="174"/>
      <c r="T27" s="139">
        <f>AM27</f>
        <v>3</v>
      </c>
      <c r="U27" s="128" t="s">
        <v>6</v>
      </c>
      <c r="V27" s="130">
        <f>AK27</f>
        <v>2</v>
      </c>
      <c r="W27" s="128">
        <f>H27+K27+N27+E27+T27</f>
        <v>12</v>
      </c>
      <c r="X27" s="128" t="s">
        <v>6</v>
      </c>
      <c r="Y27" s="156">
        <f>J27+M27+P27+G27+V27</f>
        <v>8</v>
      </c>
      <c r="Z27" s="150">
        <f>IF(E27&gt;G27,2,IF(AND(E27&lt;G27,F27=":"),1,0))+IF(H27&gt;J27,2,IF(AND(H27&lt;J27,I27=":"),1,0))+IF(K27&gt;M27,2,IF(AND(K27&lt;M27,L27=":"),1,0))+IF(N27&gt;P27,2,IF(AND(N27&lt;P27,O27=":"),1,0))+IF(Q27&gt;S27,2,IF(AND(Q27&lt;S27,R27=":"),1,0))+IF(T27&gt;V27,2,IF(AND(T27&lt;V27,U27=":"),1,0))</f>
        <v>9</v>
      </c>
      <c r="AA27" s="152">
        <v>2</v>
      </c>
      <c r="AC27" s="41" t="str">
        <f>D30</f>
        <v>Dočkálek Petr</v>
      </c>
      <c r="AD27" s="7"/>
      <c r="AE27" s="55" t="str">
        <f>D28</f>
        <v>Huták Ondřej</v>
      </c>
      <c r="AF27" s="23" t="s">
        <v>91</v>
      </c>
      <c r="AG27" s="20" t="s">
        <v>106</v>
      </c>
      <c r="AH27" s="20" t="s">
        <v>104</v>
      </c>
      <c r="AI27" s="20" t="s">
        <v>95</v>
      </c>
      <c r="AJ27" s="53" t="s">
        <v>95</v>
      </c>
      <c r="AK27" s="27">
        <f t="shared" si="7"/>
        <v>2</v>
      </c>
      <c r="AL27" s="13" t="s">
        <v>6</v>
      </c>
      <c r="AM27" s="28">
        <f t="shared" si="8"/>
        <v>3</v>
      </c>
      <c r="AP27" s="3">
        <f>A29</f>
        <v>11</v>
      </c>
      <c r="AQ27" s="4">
        <f>A27</f>
        <v>3</v>
      </c>
      <c r="AR27" s="2" t="str">
        <f t="shared" si="2"/>
        <v>11-3</v>
      </c>
    </row>
    <row r="28" spans="1:44" x14ac:dyDescent="0.2">
      <c r="A28" s="160"/>
      <c r="B28"/>
      <c r="C28" s="164"/>
      <c r="D28" s="31" t="str">
        <f>IF(COUNTIF(seznam!$A$2:$A$13,A27)=1,VLOOKUP(A27,seznam!$A$2:$C$13,2,FALSE),"------")</f>
        <v>Huták Ondřej</v>
      </c>
      <c r="E28" s="177"/>
      <c r="F28" s="129"/>
      <c r="G28" s="157"/>
      <c r="H28" s="140"/>
      <c r="I28" s="129"/>
      <c r="J28" s="157"/>
      <c r="K28" s="140"/>
      <c r="L28" s="129"/>
      <c r="M28" s="157"/>
      <c r="N28" s="140"/>
      <c r="O28" s="129"/>
      <c r="P28" s="155"/>
      <c r="Q28" s="175"/>
      <c r="R28" s="169"/>
      <c r="S28" s="170"/>
      <c r="T28" s="140"/>
      <c r="U28" s="129"/>
      <c r="V28" s="131"/>
      <c r="W28" s="155"/>
      <c r="X28" s="155"/>
      <c r="Y28" s="157"/>
      <c r="Z28" s="151"/>
      <c r="AA28" s="153"/>
      <c r="AC28" s="41" t="str">
        <f>D20</f>
        <v>Zukal Filip</v>
      </c>
      <c r="AD28" s="7"/>
      <c r="AE28" s="55" t="str">
        <f>D26</f>
        <v>Chofreh Ali</v>
      </c>
      <c r="AF28" s="23" t="s">
        <v>99</v>
      </c>
      <c r="AG28" s="20" t="s">
        <v>92</v>
      </c>
      <c r="AH28" s="20" t="s">
        <v>101</v>
      </c>
      <c r="AI28" s="20" t="s">
        <v>92</v>
      </c>
      <c r="AJ28" s="53"/>
      <c r="AK28" s="27">
        <f t="shared" si="7"/>
        <v>3</v>
      </c>
      <c r="AL28" s="13" t="s">
        <v>6</v>
      </c>
      <c r="AM28" s="28">
        <f t="shared" si="8"/>
        <v>1</v>
      </c>
      <c r="AP28" s="3">
        <f>A19</f>
        <v>2</v>
      </c>
      <c r="AQ28" s="4">
        <f>A25</f>
        <v>10</v>
      </c>
      <c r="AR28" s="2" t="str">
        <f t="shared" si="2"/>
        <v>2-10</v>
      </c>
    </row>
    <row r="29" spans="1:44" ht="13.5" thickBot="1" x14ac:dyDescent="0.25">
      <c r="A29" s="159">
        <v>11</v>
      </c>
      <c r="B29" s="25"/>
      <c r="C29" s="163">
        <v>6</v>
      </c>
      <c r="D29" s="30" t="str">
        <f>IF(COUNTIF(seznam!$A$2:$A$13,A29)=1,VLOOKUP(A29,seznam!$A$2:$C$13,3,FALSE),"------")</f>
        <v>Sokol Vracov</v>
      </c>
      <c r="E29" s="176">
        <f>AM6</f>
        <v>1</v>
      </c>
      <c r="F29" s="128" t="s">
        <v>6</v>
      </c>
      <c r="G29" s="156">
        <f>AK6</f>
        <v>3</v>
      </c>
      <c r="H29" s="139">
        <f>AM20</f>
        <v>1</v>
      </c>
      <c r="I29" s="128" t="s">
        <v>6</v>
      </c>
      <c r="J29" s="156">
        <f>AK20</f>
        <v>3</v>
      </c>
      <c r="K29" s="139">
        <f>AM34</f>
        <v>1</v>
      </c>
      <c r="L29" s="128" t="s">
        <v>6</v>
      </c>
      <c r="M29" s="156">
        <f>AK34</f>
        <v>3</v>
      </c>
      <c r="N29" s="139">
        <f>AK13</f>
        <v>1</v>
      </c>
      <c r="O29" s="128" t="s">
        <v>6</v>
      </c>
      <c r="P29" s="128">
        <f>AM13</f>
        <v>3</v>
      </c>
      <c r="Q29" s="139">
        <f>AK27</f>
        <v>2</v>
      </c>
      <c r="R29" s="128" t="s">
        <v>6</v>
      </c>
      <c r="S29" s="156">
        <f>AM27</f>
        <v>3</v>
      </c>
      <c r="T29" s="141"/>
      <c r="U29" s="142"/>
      <c r="V29" s="143"/>
      <c r="W29" s="128">
        <f>H29+K29+N29+Q29+E29</f>
        <v>6</v>
      </c>
      <c r="X29" s="128" t="s">
        <v>6</v>
      </c>
      <c r="Y29" s="156">
        <f>J29+M29+P29+S29+G29</f>
        <v>15</v>
      </c>
      <c r="Z29" s="181">
        <f>IF(E29&gt;G29,2,IF(AND(E29&lt;G29,F29=":"),1,0))+IF(H29&gt;J29,2,IF(AND(H29&lt;J29,I29=":"),1,0))+IF(K29&gt;M29,2,IF(AND(K29&lt;M29,L29=":"),1,0))+IF(N29&gt;P29,2,IF(AND(N29&lt;P29,O29=":"),1,0))+IF(Q29&gt;S29,2,IF(AND(Q29&lt;S29,R29=":"),1,0))+IF(T29&gt;V29,2,IF(AND(T29&lt;V29,U29=":"),1,0))</f>
        <v>5</v>
      </c>
      <c r="AA29" s="152">
        <v>6</v>
      </c>
      <c r="AC29" s="42" t="str">
        <f>D22</f>
        <v>Přikryl Lukáš</v>
      </c>
      <c r="AD29" s="43"/>
      <c r="AE29" s="56" t="str">
        <f>D24</f>
        <v>Flajšar Petr</v>
      </c>
      <c r="AF29" s="44" t="s">
        <v>90</v>
      </c>
      <c r="AG29" s="45" t="s">
        <v>100</v>
      </c>
      <c r="AH29" s="45" t="s">
        <v>101</v>
      </c>
      <c r="AI29" s="45"/>
      <c r="AJ29" s="58"/>
      <c r="AK29" s="46">
        <f t="shared" si="7"/>
        <v>3</v>
      </c>
      <c r="AL29" s="47" t="s">
        <v>6</v>
      </c>
      <c r="AM29" s="48">
        <f t="shared" si="8"/>
        <v>0</v>
      </c>
      <c r="AP29" s="3">
        <f>A21</f>
        <v>5</v>
      </c>
      <c r="AQ29" s="4">
        <f>A23</f>
        <v>7</v>
      </c>
      <c r="AR29" s="2" t="str">
        <f t="shared" si="2"/>
        <v>5-7</v>
      </c>
    </row>
    <row r="30" spans="1:44" ht="13.5" thickBot="1" x14ac:dyDescent="0.25">
      <c r="A30" s="160"/>
      <c r="B30"/>
      <c r="C30" s="178"/>
      <c r="D30" s="19" t="str">
        <f>IF(COUNTIF(seznam!$A$2:$A$13,A29)=1,VLOOKUP(A29,seznam!$A$2:$C$13,2,FALSE),"------")</f>
        <v>Dočkálek Petr</v>
      </c>
      <c r="E30" s="180"/>
      <c r="F30" s="172"/>
      <c r="G30" s="173"/>
      <c r="H30" s="171"/>
      <c r="I30" s="172"/>
      <c r="J30" s="173"/>
      <c r="K30" s="171"/>
      <c r="L30" s="172"/>
      <c r="M30" s="173"/>
      <c r="N30" s="171"/>
      <c r="O30" s="172"/>
      <c r="P30" s="179"/>
      <c r="Q30" s="171"/>
      <c r="R30" s="172"/>
      <c r="S30" s="173"/>
      <c r="T30" s="144"/>
      <c r="U30" s="145"/>
      <c r="V30" s="146"/>
      <c r="W30" s="179"/>
      <c r="X30" s="172"/>
      <c r="Y30" s="173"/>
      <c r="Z30" s="182"/>
      <c r="AA30" s="183"/>
      <c r="AC30" s="4" t="s">
        <v>14</v>
      </c>
    </row>
    <row r="31" spans="1:44" x14ac:dyDescent="0.2">
      <c r="AC31" s="40" t="str">
        <f>D9</f>
        <v>Krištof Martin</v>
      </c>
      <c r="AD31" s="52" t="s">
        <v>8</v>
      </c>
      <c r="AE31" s="54" t="str">
        <f>D15</f>
        <v>Sehnal Richard</v>
      </c>
      <c r="AF31" s="21" t="s">
        <v>96</v>
      </c>
      <c r="AG31" s="22" t="s">
        <v>90</v>
      </c>
      <c r="AH31" s="22" t="s">
        <v>90</v>
      </c>
      <c r="AI31" s="22"/>
      <c r="AJ31" s="57"/>
      <c r="AK31" s="10">
        <f t="shared" ref="AK31:AK36" si="9">IF(AND(LEN(AF31)&gt;0,MID(AF31,1,1)&lt;&gt;"-"),"1","0")+IF(AND(LEN(AG31)&gt;0,MID(AG31,1,1)&lt;&gt;"-"),"1","0")+IF(AND(LEN(AH31)&gt;0,MID(AH31,1,1)&lt;&gt;"-"),"1","0")+IF(AND(LEN(AI31)&gt;0,MID(AI31,1,1)&lt;&gt;"-"),"1","0")+IF(AND(LEN(AJ31)&gt;0,MID(AJ31,1,1)&lt;&gt;"-"),"1","0")</f>
        <v>3</v>
      </c>
      <c r="AL31" s="11" t="s">
        <v>6</v>
      </c>
      <c r="AM31" s="12">
        <f t="shared" ref="AM31:AM36" si="10">IF(AND(LEN(AF31)&gt;0,MID(AF31,1,1)="-"),"1","0")+IF(AND(LEN(AG31)&gt;0,MID(AG31,1,1)="-"),"1","0")+IF(AND(LEN(AH31)&gt;0,MID(AH31,1,1)="-"),"1","0")+IF(AND(LEN(AI31)&gt;0,MID(AI31,1,1)="-"),"1","0")+IF(AND(LEN(AJ31)&gt;0,MID(AJ31,1,1)="-"),"1","0")</f>
        <v>0</v>
      </c>
      <c r="AP31" s="3">
        <f>A8</f>
        <v>8</v>
      </c>
      <c r="AQ31" s="4">
        <f>A14</f>
        <v>12</v>
      </c>
      <c r="AR31" s="2" t="str">
        <f t="shared" si="2"/>
        <v>8-12</v>
      </c>
    </row>
    <row r="32" spans="1:44" x14ac:dyDescent="0.2">
      <c r="AC32" s="41" t="str">
        <f>D11</f>
        <v>Pilát Ondřej</v>
      </c>
      <c r="AD32" s="7" t="s">
        <v>8</v>
      </c>
      <c r="AE32" s="55" t="str">
        <f>D7</f>
        <v>Vokřínek Petr</v>
      </c>
      <c r="AF32" s="23" t="s">
        <v>109</v>
      </c>
      <c r="AG32" s="20" t="s">
        <v>104</v>
      </c>
      <c r="AH32" s="20" t="s">
        <v>93</v>
      </c>
      <c r="AI32" s="20" t="s">
        <v>101</v>
      </c>
      <c r="AJ32" s="53"/>
      <c r="AK32" s="27">
        <f t="shared" si="9"/>
        <v>3</v>
      </c>
      <c r="AL32" s="13" t="s">
        <v>6</v>
      </c>
      <c r="AM32" s="28">
        <f t="shared" si="10"/>
        <v>1</v>
      </c>
      <c r="AP32" s="3">
        <f>A10</f>
        <v>9</v>
      </c>
      <c r="AQ32" s="4">
        <f>A6</f>
        <v>6</v>
      </c>
      <c r="AR32" s="2" t="str">
        <f t="shared" si="2"/>
        <v>9-6</v>
      </c>
    </row>
    <row r="33" spans="29:44" x14ac:dyDescent="0.2">
      <c r="AC33" s="41" t="str">
        <f>D13</f>
        <v>Pokorný Martin</v>
      </c>
      <c r="AD33" s="7" t="s">
        <v>8</v>
      </c>
      <c r="AE33" s="55" t="str">
        <f>D5</f>
        <v>Luska Petr</v>
      </c>
      <c r="AF33" s="23" t="s">
        <v>114</v>
      </c>
      <c r="AG33" s="20" t="s">
        <v>92</v>
      </c>
      <c r="AH33" s="20" t="s">
        <v>106</v>
      </c>
      <c r="AI33" s="20" t="s">
        <v>91</v>
      </c>
      <c r="AJ33" s="53" t="s">
        <v>113</v>
      </c>
      <c r="AK33" s="27">
        <f t="shared" si="9"/>
        <v>2</v>
      </c>
      <c r="AL33" s="13" t="s">
        <v>6</v>
      </c>
      <c r="AM33" s="28">
        <f t="shared" si="10"/>
        <v>3</v>
      </c>
      <c r="AP33" s="3">
        <f>A12</f>
        <v>4</v>
      </c>
      <c r="AQ33" s="4">
        <f>A4</f>
        <v>1</v>
      </c>
      <c r="AR33" s="2" t="str">
        <f t="shared" si="2"/>
        <v>4-1</v>
      </c>
    </row>
    <row r="34" spans="29:44" x14ac:dyDescent="0.2">
      <c r="AC34" s="41" t="str">
        <f>D24</f>
        <v>Flajšar Petr</v>
      </c>
      <c r="AD34" s="7"/>
      <c r="AE34" s="55" t="str">
        <f>D30</f>
        <v>Dočkálek Petr</v>
      </c>
      <c r="AF34" s="23" t="s">
        <v>96</v>
      </c>
      <c r="AG34" s="20" t="s">
        <v>105</v>
      </c>
      <c r="AH34" s="20" t="s">
        <v>97</v>
      </c>
      <c r="AI34" s="20" t="s">
        <v>96</v>
      </c>
      <c r="AJ34" s="53"/>
      <c r="AK34" s="27">
        <f t="shared" si="9"/>
        <v>3</v>
      </c>
      <c r="AL34" s="13" t="s">
        <v>6</v>
      </c>
      <c r="AM34" s="28">
        <f t="shared" si="10"/>
        <v>1</v>
      </c>
      <c r="AP34" s="3">
        <f>A23</f>
        <v>7</v>
      </c>
      <c r="AQ34" s="4">
        <f>A29</f>
        <v>11</v>
      </c>
      <c r="AR34" s="2" t="str">
        <f t="shared" si="2"/>
        <v>7-11</v>
      </c>
    </row>
    <row r="35" spans="29:44" x14ac:dyDescent="0.2">
      <c r="AC35" s="41" t="str">
        <f>D26</f>
        <v>Chofreh Ali</v>
      </c>
      <c r="AD35" s="7"/>
      <c r="AE35" s="55" t="str">
        <f>D22</f>
        <v>Přikryl Lukáš</v>
      </c>
      <c r="AF35" s="23" t="s">
        <v>105</v>
      </c>
      <c r="AG35" s="20" t="s">
        <v>113</v>
      </c>
      <c r="AH35" s="20" t="s">
        <v>114</v>
      </c>
      <c r="AI35" s="20" t="s">
        <v>94</v>
      </c>
      <c r="AJ35" s="53"/>
      <c r="AK35" s="27">
        <f t="shared" si="9"/>
        <v>1</v>
      </c>
      <c r="AL35" s="13" t="s">
        <v>6</v>
      </c>
      <c r="AM35" s="28">
        <f t="shared" si="10"/>
        <v>3</v>
      </c>
      <c r="AP35" s="3">
        <f>A25</f>
        <v>10</v>
      </c>
      <c r="AQ35" s="4">
        <f>A21</f>
        <v>5</v>
      </c>
      <c r="AR35" s="2" t="str">
        <f t="shared" si="2"/>
        <v>10-5</v>
      </c>
    </row>
    <row r="36" spans="29:44" ht="13.5" thickBot="1" x14ac:dyDescent="0.25">
      <c r="AC36" s="42" t="str">
        <f>D28</f>
        <v>Huták Ondřej</v>
      </c>
      <c r="AD36" s="43"/>
      <c r="AE36" s="56" t="str">
        <f>D20</f>
        <v>Zukal Filip</v>
      </c>
      <c r="AF36" s="44" t="s">
        <v>116</v>
      </c>
      <c r="AG36" s="45" t="s">
        <v>103</v>
      </c>
      <c r="AH36" s="45" t="s">
        <v>103</v>
      </c>
      <c r="AI36" s="45"/>
      <c r="AJ36" s="58"/>
      <c r="AK36" s="46">
        <f t="shared" si="9"/>
        <v>0</v>
      </c>
      <c r="AL36" s="47" t="s">
        <v>6</v>
      </c>
      <c r="AM36" s="48">
        <f t="shared" si="10"/>
        <v>3</v>
      </c>
      <c r="AP36" s="3">
        <f>A27</f>
        <v>3</v>
      </c>
      <c r="AQ36" s="4">
        <f>A19</f>
        <v>2</v>
      </c>
      <c r="AR36" s="2" t="str">
        <f t="shared" si="2"/>
        <v>3-2</v>
      </c>
    </row>
    <row r="50" spans="1:27" x14ac:dyDescent="0.2">
      <c r="A50"/>
      <c r="B50"/>
      <c r="C50"/>
      <c r="D50" s="26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</row>
  </sheetData>
  <mergeCells count="297">
    <mergeCell ref="X6:X7"/>
    <mergeCell ref="Z6:Z7"/>
    <mergeCell ref="C4:C5"/>
    <mergeCell ref="W4:W5"/>
    <mergeCell ref="Y4:Y5"/>
    <mergeCell ref="C10:C11"/>
    <mergeCell ref="E4:G5"/>
    <mergeCell ref="O6:O7"/>
    <mergeCell ref="O4:O5"/>
    <mergeCell ref="M10:M11"/>
    <mergeCell ref="P6:P7"/>
    <mergeCell ref="E8:E9"/>
    <mergeCell ref="F8:F9"/>
    <mergeCell ref="N8:N9"/>
    <mergeCell ref="T4:T5"/>
    <mergeCell ref="U4:U5"/>
    <mergeCell ref="T8:T9"/>
    <mergeCell ref="S4:S5"/>
    <mergeCell ref="T10:T11"/>
    <mergeCell ref="X4:X5"/>
    <mergeCell ref="Q4:Q5"/>
    <mergeCell ref="R4:R5"/>
    <mergeCell ref="N6:N7"/>
    <mergeCell ref="C8:C9"/>
    <mergeCell ref="X12:X13"/>
    <mergeCell ref="Y12:Y13"/>
    <mergeCell ref="W12:W13"/>
    <mergeCell ref="W10:W11"/>
    <mergeCell ref="Y8:Y9"/>
    <mergeCell ref="Z8:Z9"/>
    <mergeCell ref="Q10:Q11"/>
    <mergeCell ref="J10:J11"/>
    <mergeCell ref="L14:L15"/>
    <mergeCell ref="Z10:Z11"/>
    <mergeCell ref="Y10:Y11"/>
    <mergeCell ref="X10:X11"/>
    <mergeCell ref="Q8:Q9"/>
    <mergeCell ref="R8:R9"/>
    <mergeCell ref="S8:S9"/>
    <mergeCell ref="W8:W9"/>
    <mergeCell ref="X8:X9"/>
    <mergeCell ref="V8:V9"/>
    <mergeCell ref="Q14:Q15"/>
    <mergeCell ref="R14:R15"/>
    <mergeCell ref="AA29:AA30"/>
    <mergeCell ref="W29:W30"/>
    <mergeCell ref="X29:X30"/>
    <mergeCell ref="AA14:AA15"/>
    <mergeCell ref="X14:X15"/>
    <mergeCell ref="Z14:Z15"/>
    <mergeCell ref="Y14:Y15"/>
    <mergeCell ref="W14:W15"/>
    <mergeCell ref="Y27:Y28"/>
    <mergeCell ref="AA25:AA26"/>
    <mergeCell ref="W25:W26"/>
    <mergeCell ref="X25:X26"/>
    <mergeCell ref="Y25:Y26"/>
    <mergeCell ref="Z21:Z22"/>
    <mergeCell ref="W19:W20"/>
    <mergeCell ref="X19:X20"/>
    <mergeCell ref="W17:Y18"/>
    <mergeCell ref="Z17:Z18"/>
    <mergeCell ref="AA17:AA18"/>
    <mergeCell ref="M29:M30"/>
    <mergeCell ref="N29:N30"/>
    <mergeCell ref="Z27:Z28"/>
    <mergeCell ref="AA27:AA28"/>
    <mergeCell ref="W27:W28"/>
    <mergeCell ref="A29:A30"/>
    <mergeCell ref="C29:C30"/>
    <mergeCell ref="E29:E30"/>
    <mergeCell ref="F29:F30"/>
    <mergeCell ref="X27:X28"/>
    <mergeCell ref="G29:G30"/>
    <mergeCell ref="H29:H30"/>
    <mergeCell ref="I29:I30"/>
    <mergeCell ref="J29:J30"/>
    <mergeCell ref="K29:K30"/>
    <mergeCell ref="L29:L30"/>
    <mergeCell ref="S29:S30"/>
    <mergeCell ref="T29:V30"/>
    <mergeCell ref="Y29:Y30"/>
    <mergeCell ref="Z29:Z30"/>
    <mergeCell ref="O29:O30"/>
    <mergeCell ref="P29:P30"/>
    <mergeCell ref="Q29:Q30"/>
    <mergeCell ref="R29:R30"/>
    <mergeCell ref="F27:F28"/>
    <mergeCell ref="G27:G28"/>
    <mergeCell ref="H27:H28"/>
    <mergeCell ref="I27:I28"/>
    <mergeCell ref="T27:T28"/>
    <mergeCell ref="U27:U28"/>
    <mergeCell ref="L27:L28"/>
    <mergeCell ref="M27:M28"/>
    <mergeCell ref="N27:N28"/>
    <mergeCell ref="O27:O28"/>
    <mergeCell ref="J27:J28"/>
    <mergeCell ref="K27:K28"/>
    <mergeCell ref="P27:P28"/>
    <mergeCell ref="V27:V28"/>
    <mergeCell ref="Q27:S28"/>
    <mergeCell ref="AA23:AA24"/>
    <mergeCell ref="W23:W24"/>
    <mergeCell ref="A25:A26"/>
    <mergeCell ref="C25:C26"/>
    <mergeCell ref="E25:E26"/>
    <mergeCell ref="F25:F26"/>
    <mergeCell ref="X23:X24"/>
    <mergeCell ref="Y23:Y24"/>
    <mergeCell ref="V23:V24"/>
    <mergeCell ref="G25:G26"/>
    <mergeCell ref="H25:H26"/>
    <mergeCell ref="I25:I26"/>
    <mergeCell ref="J25:J26"/>
    <mergeCell ref="K25:K26"/>
    <mergeCell ref="L25:L26"/>
    <mergeCell ref="Z25:Z26"/>
    <mergeCell ref="U25:U26"/>
    <mergeCell ref="V25:V26"/>
    <mergeCell ref="Q25:Q26"/>
    <mergeCell ref="R25:R26"/>
    <mergeCell ref="C27:C28"/>
    <mergeCell ref="E27:E28"/>
    <mergeCell ref="S25:S26"/>
    <mergeCell ref="T25:T26"/>
    <mergeCell ref="C23:C24"/>
    <mergeCell ref="E23:E24"/>
    <mergeCell ref="F23:F24"/>
    <mergeCell ref="G23:G24"/>
    <mergeCell ref="H23:H24"/>
    <mergeCell ref="I23:I24"/>
    <mergeCell ref="N23:N24"/>
    <mergeCell ref="O23:O24"/>
    <mergeCell ref="P23:P24"/>
    <mergeCell ref="M25:M26"/>
    <mergeCell ref="N25:P26"/>
    <mergeCell ref="U21:U22"/>
    <mergeCell ref="V21:V22"/>
    <mergeCell ref="T21:T22"/>
    <mergeCell ref="W21:W22"/>
    <mergeCell ref="X21:X22"/>
    <mergeCell ref="J23:J24"/>
    <mergeCell ref="K23:M24"/>
    <mergeCell ref="AA19:AA20"/>
    <mergeCell ref="T19:T20"/>
    <mergeCell ref="U19:U20"/>
    <mergeCell ref="V19:V20"/>
    <mergeCell ref="Z19:Z20"/>
    <mergeCell ref="Q21:Q22"/>
    <mergeCell ref="R21:R22"/>
    <mergeCell ref="S21:S22"/>
    <mergeCell ref="T23:T24"/>
    <mergeCell ref="U23:U24"/>
    <mergeCell ref="Y21:Y22"/>
    <mergeCell ref="AA21:AA22"/>
    <mergeCell ref="Q23:Q24"/>
    <mergeCell ref="R23:R24"/>
    <mergeCell ref="S23:S24"/>
    <mergeCell ref="Z23:Z24"/>
    <mergeCell ref="Y19:Y20"/>
    <mergeCell ref="A21:A22"/>
    <mergeCell ref="C21:C22"/>
    <mergeCell ref="E21:E22"/>
    <mergeCell ref="F21:F22"/>
    <mergeCell ref="G21:G22"/>
    <mergeCell ref="H21:J22"/>
    <mergeCell ref="M21:M22"/>
    <mergeCell ref="N21:N22"/>
    <mergeCell ref="O21:O22"/>
    <mergeCell ref="K21:K22"/>
    <mergeCell ref="L21:L22"/>
    <mergeCell ref="N17:P18"/>
    <mergeCell ref="Q17:S18"/>
    <mergeCell ref="S14:S15"/>
    <mergeCell ref="P14:P15"/>
    <mergeCell ref="I14:I15"/>
    <mergeCell ref="J14:J15"/>
    <mergeCell ref="E14:E15"/>
    <mergeCell ref="S6:S7"/>
    <mergeCell ref="P21:P22"/>
    <mergeCell ref="S19:S20"/>
    <mergeCell ref="L19:L20"/>
    <mergeCell ref="M19:M20"/>
    <mergeCell ref="N19:N20"/>
    <mergeCell ref="O19:O20"/>
    <mergeCell ref="H19:H20"/>
    <mergeCell ref="P19:P20"/>
    <mergeCell ref="Q19:Q20"/>
    <mergeCell ref="R19:R20"/>
    <mergeCell ref="C17:D18"/>
    <mergeCell ref="E17:G18"/>
    <mergeCell ref="I8:I9"/>
    <mergeCell ref="K6:K7"/>
    <mergeCell ref="L6:L7"/>
    <mergeCell ref="M6:M7"/>
    <mergeCell ref="K8:M9"/>
    <mergeCell ref="K14:K15"/>
    <mergeCell ref="J12:J13"/>
    <mergeCell ref="F10:F11"/>
    <mergeCell ref="C14:C15"/>
    <mergeCell ref="C6:C7"/>
    <mergeCell ref="A14:A15"/>
    <mergeCell ref="G8:G9"/>
    <mergeCell ref="H8:H9"/>
    <mergeCell ref="C12:C13"/>
    <mergeCell ref="E12:E13"/>
    <mergeCell ref="F12:F13"/>
    <mergeCell ref="G12:G13"/>
    <mergeCell ref="A8:A9"/>
    <mergeCell ref="A10:A11"/>
    <mergeCell ref="H2:J3"/>
    <mergeCell ref="K2:M3"/>
    <mergeCell ref="E10:E11"/>
    <mergeCell ref="G10:G11"/>
    <mergeCell ref="H10:H11"/>
    <mergeCell ref="I10:I11"/>
    <mergeCell ref="H6:J7"/>
    <mergeCell ref="K10:K11"/>
    <mergeCell ref="P12:P13"/>
    <mergeCell ref="P8:P9"/>
    <mergeCell ref="O8:O9"/>
    <mergeCell ref="M12:M13"/>
    <mergeCell ref="N12:N13"/>
    <mergeCell ref="O12:O13"/>
    <mergeCell ref="N10:P11"/>
    <mergeCell ref="M4:M5"/>
    <mergeCell ref="N4:N5"/>
    <mergeCell ref="L12:L13"/>
    <mergeCell ref="E2:G3"/>
    <mergeCell ref="E6:E7"/>
    <mergeCell ref="F6:F7"/>
    <mergeCell ref="G6:G7"/>
    <mergeCell ref="J8:J9"/>
    <mergeCell ref="H12:H13"/>
    <mergeCell ref="Q2:S3"/>
    <mergeCell ref="K12:K13"/>
    <mergeCell ref="M14:M15"/>
    <mergeCell ref="N14:N15"/>
    <mergeCell ref="O14:O15"/>
    <mergeCell ref="N2:P3"/>
    <mergeCell ref="Q12:S13"/>
    <mergeCell ref="R10:R11"/>
    <mergeCell ref="S10:S11"/>
    <mergeCell ref="L10:L11"/>
    <mergeCell ref="P4:P5"/>
    <mergeCell ref="K4:K5"/>
    <mergeCell ref="Q6:Q7"/>
    <mergeCell ref="R6:R7"/>
    <mergeCell ref="W6:W7"/>
    <mergeCell ref="AA6:AA7"/>
    <mergeCell ref="Y6:Y7"/>
    <mergeCell ref="AA8:AA9"/>
    <mergeCell ref="Z4:Z5"/>
    <mergeCell ref="AA4:AA5"/>
    <mergeCell ref="A27:A28"/>
    <mergeCell ref="A23:A24"/>
    <mergeCell ref="A19:A20"/>
    <mergeCell ref="I19:I20"/>
    <mergeCell ref="J19:J20"/>
    <mergeCell ref="K19:K20"/>
    <mergeCell ref="C19:C20"/>
    <mergeCell ref="E19:G20"/>
    <mergeCell ref="A4:A5"/>
    <mergeCell ref="H4:H5"/>
    <mergeCell ref="I4:I5"/>
    <mergeCell ref="J4:J5"/>
    <mergeCell ref="A6:A7"/>
    <mergeCell ref="H14:H15"/>
    <mergeCell ref="F14:F15"/>
    <mergeCell ref="G14:G15"/>
    <mergeCell ref="I12:I13"/>
    <mergeCell ref="A12:A13"/>
    <mergeCell ref="C1:AA1"/>
    <mergeCell ref="H17:J18"/>
    <mergeCell ref="K17:M18"/>
    <mergeCell ref="U12:U13"/>
    <mergeCell ref="V12:V13"/>
    <mergeCell ref="V4:V5"/>
    <mergeCell ref="C2:D3"/>
    <mergeCell ref="L4:L5"/>
    <mergeCell ref="T2:V3"/>
    <mergeCell ref="T17:V18"/>
    <mergeCell ref="T6:T7"/>
    <mergeCell ref="U6:U7"/>
    <mergeCell ref="V6:V7"/>
    <mergeCell ref="T12:T13"/>
    <mergeCell ref="T14:V15"/>
    <mergeCell ref="V10:V11"/>
    <mergeCell ref="U8:U9"/>
    <mergeCell ref="U10:U11"/>
    <mergeCell ref="W2:Y3"/>
    <mergeCell ref="Z2:Z3"/>
    <mergeCell ref="AA2:AA3"/>
    <mergeCell ref="Z12:Z13"/>
    <mergeCell ref="AA12:AA13"/>
    <mergeCell ref="AA10:AA11"/>
  </mergeCells>
  <phoneticPr fontId="0" type="noConversion"/>
  <printOptions horizontalCentered="1" verticalCentered="1"/>
  <pageMargins left="0.19685039370078741" right="0.19685039370078741" top="0.19685039370078741" bottom="0.19685039370078741" header="0" footer="0"/>
  <pageSetup paperSize="9" scale="96" orientation="landscape" horizontalDpi="300" verticalDpi="300" r:id="rId1"/>
  <headerFooter alignWithMargins="0"/>
  <colBreaks count="1" manualBreakCount="1">
    <brk id="28" max="1048575" man="1"/>
  </colBreaks>
  <cellWatches>
    <cellWatch r="D4"/>
  </cellWatches>
  <ignoredErrors>
    <ignoredError sqref="C5:Y5 AK6:AM6 C7:Y7 C23:Y23 AK7:AM7 C9:Y9 AK31:AM36 AK4:AM4 C11:Y11 C14:Y14 AK8:AM8 C13:Y13 C4:Y4 AK10:AM10 AK11:AM11 C8:Y8 AK12:AM12 C20:Y20 D27:Y27 AK21:AM21 C22:Y22 C10:Y10 AK20:AM20 C24:Y24 C29:Y29 AB23:AE23 C26:Y26 C21:Y21 AK28:AM28 C28:Y28 AK29:AM29 AK26:AM26 C25:Y25 AK25:AM25 AB30:AE30 AK5:AM5 AB9:AE9 AK15:AM15 AK14:AM14 C15:Y15 AK13:AM13 AK19:AM19 AK27:AM27 AK24:AM24 C30:Y30 AB5:AE5 AB7:AE7 AB6:AE6 AB4:AE4 AB8:AE8 AB10:AE10 AB12:AE12 AB14:AE14 AB13:AE13 AB15:AE15 AB11:AE11 C16:Y18 AK22:AM22 AK16:AM18 AB22:AE22 AB20:AE20 AB21:AE21 AB19:AE19 AB24:AE24 AB28:AE28 AB25:AE25 AB29:AE29 AB27:AE27 AB26:AE26 C31:AE36 C6:Y6 C19:Y19 D12:Y12 AK23:AM23 AK30:AM30 AK9:AM9 AB16:AE18" formula="1"/>
  </ignoredErrors>
  <webPublishItems count="1">
    <webPublishItem id="1958" divId="skupiny2_1958" sourceType="sheet" destinationFile="C:\Lenka\pinec\turnaje\Stranka.htm"/>
  </webPublishItem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  <pageSetUpPr fitToPage="1"/>
  </sheetPr>
  <dimension ref="A1:AR50"/>
  <sheetViews>
    <sheetView view="pageBreakPreview" zoomScaleNormal="100" zoomScaleSheetLayoutView="100" workbookViewId="0">
      <selection activeCell="AJ34" sqref="AJ34"/>
    </sheetView>
  </sheetViews>
  <sheetFormatPr defaultRowHeight="12.75" x14ac:dyDescent="0.2"/>
  <cols>
    <col min="1" max="1" width="3.42578125" style="2" customWidth="1"/>
    <col min="2" max="3" width="2" style="2" customWidth="1"/>
    <col min="4" max="4" width="21.140625" style="2" customWidth="1"/>
    <col min="5" max="22" width="2" style="2" customWidth="1"/>
    <col min="23" max="23" width="2.85546875" style="2" customWidth="1"/>
    <col min="24" max="24" width="2" style="2" customWidth="1"/>
    <col min="25" max="25" width="2.5703125" style="2" customWidth="1"/>
    <col min="26" max="26" width="5.7109375" style="2" customWidth="1"/>
    <col min="27" max="27" width="5.7109375" style="8" customWidth="1"/>
    <col min="28" max="28" width="2.5703125" style="2" customWidth="1"/>
    <col min="29" max="29" width="18.7109375" style="4" customWidth="1"/>
    <col min="30" max="30" width="2.7109375" style="3" customWidth="1"/>
    <col min="31" max="31" width="18.7109375" style="4" customWidth="1"/>
    <col min="32" max="36" width="2.7109375" style="3" customWidth="1"/>
    <col min="37" max="40" width="2.7109375" style="9" customWidth="1"/>
    <col min="41" max="42" width="5.7109375" style="3" customWidth="1"/>
    <col min="43" max="43" width="5.7109375" style="4" customWidth="1"/>
    <col min="44" max="44" width="5.7109375" style="2" customWidth="1"/>
    <col min="45" max="48" width="5.7109375" customWidth="1"/>
  </cols>
  <sheetData>
    <row r="1" spans="1:44" s="15" customFormat="1" ht="39.950000000000003" customHeight="1" thickBot="1" x14ac:dyDescent="0.45">
      <c r="C1" s="124" t="s">
        <v>59</v>
      </c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4"/>
      <c r="Y1" s="124"/>
      <c r="Z1" s="124"/>
      <c r="AA1" s="124"/>
      <c r="AB1" s="29"/>
      <c r="AC1" s="105" t="s">
        <v>51</v>
      </c>
      <c r="AD1" s="95"/>
      <c r="AE1" s="105">
        <v>45059</v>
      </c>
      <c r="AF1" s="95"/>
      <c r="AG1" s="95"/>
      <c r="AH1" s="95"/>
      <c r="AI1" s="95"/>
      <c r="AJ1" s="95"/>
      <c r="AK1" s="95"/>
      <c r="AL1" s="95"/>
      <c r="AM1" s="95"/>
      <c r="AN1" s="29"/>
      <c r="AO1" s="37"/>
      <c r="AP1" s="37"/>
      <c r="AQ1" s="49"/>
      <c r="AR1" s="14"/>
    </row>
    <row r="2" spans="1:44" ht="13.5" thickBot="1" x14ac:dyDescent="0.25">
      <c r="C2" s="134" t="s">
        <v>39</v>
      </c>
      <c r="D2" s="135"/>
      <c r="E2" s="134">
        <v>1</v>
      </c>
      <c r="F2" s="126"/>
      <c r="G2" s="126"/>
      <c r="H2" s="125">
        <v>2</v>
      </c>
      <c r="I2" s="126"/>
      <c r="J2" s="126"/>
      <c r="K2" s="125">
        <v>3</v>
      </c>
      <c r="L2" s="126"/>
      <c r="M2" s="126"/>
      <c r="N2" s="125">
        <v>4</v>
      </c>
      <c r="O2" s="126"/>
      <c r="P2" s="126"/>
      <c r="Q2" s="125">
        <v>5</v>
      </c>
      <c r="R2" s="126"/>
      <c r="S2" s="126"/>
      <c r="T2" s="125">
        <v>6</v>
      </c>
      <c r="U2" s="126"/>
      <c r="V2" s="135"/>
      <c r="W2" s="147" t="s">
        <v>3</v>
      </c>
      <c r="X2" s="126"/>
      <c r="Y2" s="126"/>
      <c r="Z2" s="125" t="s">
        <v>4</v>
      </c>
      <c r="AA2" s="149" t="s">
        <v>5</v>
      </c>
      <c r="AC2" s="4" t="s">
        <v>10</v>
      </c>
      <c r="AO2" s="39"/>
      <c r="AP2" s="39"/>
      <c r="AQ2" s="50"/>
    </row>
    <row r="3" spans="1:44" ht="13.5" thickBot="1" x14ac:dyDescent="0.25">
      <c r="A3"/>
      <c r="B3"/>
      <c r="C3" s="136"/>
      <c r="D3" s="137"/>
      <c r="E3" s="136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  <c r="Q3" s="127"/>
      <c r="R3" s="127"/>
      <c r="S3" s="127"/>
      <c r="T3" s="127"/>
      <c r="U3" s="127"/>
      <c r="V3" s="137"/>
      <c r="W3" s="148"/>
      <c r="X3" s="127"/>
      <c r="Y3" s="127"/>
      <c r="Z3" s="127"/>
      <c r="AA3" s="137"/>
      <c r="AC3" s="40" t="str">
        <f>D5</f>
        <v>Novohradská Karolína</v>
      </c>
      <c r="AD3" s="52" t="s">
        <v>8</v>
      </c>
      <c r="AE3" s="54" t="str">
        <f>D15</f>
        <v>Plíšková Kristýna</v>
      </c>
      <c r="AF3" s="21" t="s">
        <v>101</v>
      </c>
      <c r="AG3" s="22" t="s">
        <v>102</v>
      </c>
      <c r="AH3" s="22" t="s">
        <v>103</v>
      </c>
      <c r="AI3" s="22" t="s">
        <v>105</v>
      </c>
      <c r="AJ3" s="57"/>
      <c r="AK3" s="10">
        <f t="shared" ref="AK3:AK8" si="0">IF(AND(LEN(AF3)&gt;0,MID(AF3,1,1)&lt;&gt;"-"),"1","0")+IF(AND(LEN(AG3)&gt;0,MID(AG3,1,1)&lt;&gt;"-"),"1","0")+IF(AND(LEN(AH3)&gt;0,MID(AH3,1,1)&lt;&gt;"-"),"1","0")+IF(AND(LEN(AI3)&gt;0,MID(AI3,1,1)&lt;&gt;"-"),"1","0")+IF(AND(LEN(AJ3)&gt;0,MID(AJ3,1,1)&lt;&gt;"-"),"1","0")</f>
        <v>3</v>
      </c>
      <c r="AL3" s="11" t="s">
        <v>6</v>
      </c>
      <c r="AM3" s="12">
        <f t="shared" ref="AM3:AM8" si="1">IF(AND(LEN(AF3)&gt;0,MID(AF3,1,1)="-"),"1","0")+IF(AND(LEN(AG3)&gt;0,MID(AG3,1,1)="-"),"1","0")+IF(AND(LEN(AH3)&gt;0,MID(AH3,1,1)="-"),"1","0")+IF(AND(LEN(AI3)&gt;0,MID(AI3,1,1)="-"),"1","0")+IF(AND(LEN(AJ3)&gt;0,MID(AJ3,1,1)="-"),"1","0")</f>
        <v>1</v>
      </c>
      <c r="AN3" s="36"/>
      <c r="AO3" s="38"/>
      <c r="AP3" s="38">
        <f>A4</f>
        <v>13</v>
      </c>
      <c r="AQ3" s="51">
        <f>A14</f>
        <v>24</v>
      </c>
      <c r="AR3" s="2" t="str">
        <f>CONCATENATE(AP3,"-",AQ3)</f>
        <v>13-24</v>
      </c>
    </row>
    <row r="4" spans="1:44" x14ac:dyDescent="0.2">
      <c r="A4" s="159">
        <v>13</v>
      </c>
      <c r="B4" s="25"/>
      <c r="C4" s="184">
        <v>1</v>
      </c>
      <c r="D4" s="34" t="str">
        <f>IF(COUNTIF(seznam!$A$2:$A$25,A4)=1,VLOOKUP(A4,seznam!$A$2:$C$25,3,FALSE),"------")</f>
        <v>KST Blansko</v>
      </c>
      <c r="E4" s="165"/>
      <c r="F4" s="166"/>
      <c r="G4" s="167"/>
      <c r="H4" s="162">
        <f>AK12</f>
        <v>3</v>
      </c>
      <c r="I4" s="138" t="s">
        <v>6</v>
      </c>
      <c r="J4" s="161">
        <f>AM12</f>
        <v>0</v>
      </c>
      <c r="K4" s="162">
        <f>AM18</f>
        <v>3</v>
      </c>
      <c r="L4" s="138" t="s">
        <v>6</v>
      </c>
      <c r="M4" s="161">
        <f>AK18</f>
        <v>0</v>
      </c>
      <c r="N4" s="162">
        <f>AK25</f>
        <v>3</v>
      </c>
      <c r="O4" s="138" t="s">
        <v>6</v>
      </c>
      <c r="P4" s="138">
        <f>AM25</f>
        <v>0</v>
      </c>
      <c r="Q4" s="162">
        <f>AM33</f>
        <v>3</v>
      </c>
      <c r="R4" s="138" t="s">
        <v>6</v>
      </c>
      <c r="S4" s="161">
        <f>AK33</f>
        <v>2</v>
      </c>
      <c r="T4" s="162">
        <f>AK3</f>
        <v>3</v>
      </c>
      <c r="U4" s="138" t="s">
        <v>6</v>
      </c>
      <c r="V4" s="132">
        <f>AM3</f>
        <v>1</v>
      </c>
      <c r="W4" s="138">
        <f>H4+K4+N4+Q4+T4</f>
        <v>15</v>
      </c>
      <c r="X4" s="138" t="s">
        <v>6</v>
      </c>
      <c r="Y4" s="161">
        <f>J4+M4+P4+S4+V4</f>
        <v>3</v>
      </c>
      <c r="Z4" s="150">
        <f>IF(E4&gt;G4,2,IF(AND(E4&lt;G4,F4=":"),1,0))+IF(H4&gt;J4,2,IF(AND(H4&lt;J4,I4=":"),1,0))+IF(K4&gt;M4,2,IF(AND(K4&lt;M4,L4=":"),1,0))+IF(N4&gt;P4,2,IF(AND(N4&lt;P4,O4=":"),1,0))+IF(Q4&gt;S4,2,IF(AND(Q4&lt;S4,R4=":"),1,0))+IF(T4&gt;V4,2,IF(AND(T4&lt;V4,U4=":"),1,0))</f>
        <v>10</v>
      </c>
      <c r="AA4" s="158">
        <v>1</v>
      </c>
      <c r="AC4" s="41" t="str">
        <f>D7</f>
        <v>Habáňová Michaela</v>
      </c>
      <c r="AD4" s="7" t="s">
        <v>8</v>
      </c>
      <c r="AE4" s="55" t="str">
        <f>D13</f>
        <v>Kotásková Kristýna</v>
      </c>
      <c r="AF4" s="23" t="s">
        <v>106</v>
      </c>
      <c r="AG4" s="20" t="s">
        <v>103</v>
      </c>
      <c r="AH4" s="20" t="s">
        <v>95</v>
      </c>
      <c r="AI4" s="20"/>
      <c r="AJ4" s="53"/>
      <c r="AK4" s="27">
        <f t="shared" si="0"/>
        <v>0</v>
      </c>
      <c r="AL4" s="13" t="s">
        <v>6</v>
      </c>
      <c r="AM4" s="28">
        <f t="shared" si="1"/>
        <v>3</v>
      </c>
      <c r="AN4" s="36"/>
      <c r="AO4" s="38"/>
      <c r="AP4" s="38">
        <f>A6</f>
        <v>18</v>
      </c>
      <c r="AQ4" s="51">
        <f>A12</f>
        <v>15</v>
      </c>
      <c r="AR4" s="2" t="str">
        <f t="shared" ref="AR4:AR36" si="2">CONCATENATE(AP4,"-",AQ4)</f>
        <v>18-15</v>
      </c>
    </row>
    <row r="5" spans="1:44" x14ac:dyDescent="0.2">
      <c r="A5" s="160"/>
      <c r="B5"/>
      <c r="C5" s="164"/>
      <c r="D5" s="32" t="str">
        <f>IF(COUNTIF(seznam!$A$2:$A$25,A4)=1,VLOOKUP(A4,seznam!$A$2:$C$25,2,FALSE),"------")</f>
        <v>Novohradská Karolína</v>
      </c>
      <c r="E5" s="168"/>
      <c r="F5" s="169"/>
      <c r="G5" s="170"/>
      <c r="H5" s="140"/>
      <c r="I5" s="129"/>
      <c r="J5" s="157"/>
      <c r="K5" s="140"/>
      <c r="L5" s="129"/>
      <c r="M5" s="157"/>
      <c r="N5" s="140"/>
      <c r="O5" s="129"/>
      <c r="P5" s="155"/>
      <c r="Q5" s="140"/>
      <c r="R5" s="129"/>
      <c r="S5" s="157"/>
      <c r="T5" s="140"/>
      <c r="U5" s="129"/>
      <c r="V5" s="133"/>
      <c r="W5" s="155"/>
      <c r="X5" s="155"/>
      <c r="Y5" s="157"/>
      <c r="Z5" s="151"/>
      <c r="AA5" s="154"/>
      <c r="AC5" s="41" t="str">
        <f>D9</f>
        <v>Hutáková Pavla</v>
      </c>
      <c r="AD5" s="7" t="s">
        <v>8</v>
      </c>
      <c r="AE5" s="55" t="str">
        <f>D11</f>
        <v>Krchňáková Viktorie</v>
      </c>
      <c r="AF5" s="23" t="s">
        <v>92</v>
      </c>
      <c r="AG5" s="20" t="s">
        <v>105</v>
      </c>
      <c r="AH5" s="20" t="s">
        <v>106</v>
      </c>
      <c r="AI5" s="20" t="s">
        <v>105</v>
      </c>
      <c r="AJ5" s="53"/>
      <c r="AK5" s="27">
        <f t="shared" si="0"/>
        <v>3</v>
      </c>
      <c r="AL5" s="13" t="s">
        <v>6</v>
      </c>
      <c r="AM5" s="28">
        <f t="shared" si="1"/>
        <v>1</v>
      </c>
      <c r="AN5" s="36"/>
      <c r="AO5" s="38"/>
      <c r="AP5" s="38">
        <f>A8</f>
        <v>20</v>
      </c>
      <c r="AQ5" s="51">
        <f>A10</f>
        <v>21</v>
      </c>
      <c r="AR5" s="2" t="str">
        <f t="shared" si="2"/>
        <v>20-21</v>
      </c>
    </row>
    <row r="6" spans="1:44" x14ac:dyDescent="0.2">
      <c r="A6" s="159">
        <v>18</v>
      </c>
      <c r="B6" s="25"/>
      <c r="C6" s="163">
        <v>2</v>
      </c>
      <c r="D6" s="35" t="str">
        <f>IF(COUNTIF(seznam!$A$2:$A$25,A6)=1,VLOOKUP(A6,seznam!$A$2:$C$25,3,FALSE),"------")</f>
        <v>KST Blansko</v>
      </c>
      <c r="E6" s="176">
        <f>AM12</f>
        <v>0</v>
      </c>
      <c r="F6" s="128" t="s">
        <v>6</v>
      </c>
      <c r="G6" s="156">
        <f>AK12</f>
        <v>3</v>
      </c>
      <c r="H6" s="141"/>
      <c r="I6" s="142"/>
      <c r="J6" s="174"/>
      <c r="K6" s="139">
        <f>AK26</f>
        <v>0</v>
      </c>
      <c r="L6" s="128" t="s">
        <v>6</v>
      </c>
      <c r="M6" s="156">
        <f>AM26</f>
        <v>3</v>
      </c>
      <c r="N6" s="139">
        <f>AM32</f>
        <v>3</v>
      </c>
      <c r="O6" s="128" t="s">
        <v>6</v>
      </c>
      <c r="P6" s="128">
        <f>AK32</f>
        <v>1</v>
      </c>
      <c r="Q6" s="139">
        <f>AK4</f>
        <v>0</v>
      </c>
      <c r="R6" s="128" t="s">
        <v>6</v>
      </c>
      <c r="S6" s="156">
        <f>AM4</f>
        <v>3</v>
      </c>
      <c r="T6" s="139">
        <f>AK17</f>
        <v>3</v>
      </c>
      <c r="U6" s="128" t="s">
        <v>6</v>
      </c>
      <c r="V6" s="130">
        <f>AM17</f>
        <v>2</v>
      </c>
      <c r="W6" s="128">
        <f>E6+K6+N6+Q6+T6</f>
        <v>6</v>
      </c>
      <c r="X6" s="128" t="s">
        <v>6</v>
      </c>
      <c r="Y6" s="156">
        <f>G6+M6+P6+S6+V6</f>
        <v>12</v>
      </c>
      <c r="Z6" s="181">
        <f>IF(E6&gt;G6,2,IF(AND(E6&lt;G6,F6=":"),1,0))+IF(H6&gt;J6,2,IF(AND(H6&lt;J6,I6=":"),1,0))+IF(K6&gt;M6,2,IF(AND(K6&lt;M6,L6=":"),1,0))+IF(N6&gt;P6,2,IF(AND(N6&lt;P6,O6=":"),1,0))+IF(Q6&gt;S6,2,IF(AND(Q6&lt;S6,R6=":"),1,0))+IF(T6&gt;V6,2,IF(AND(T6&lt;V6,U6=":"),1,0))</f>
        <v>7</v>
      </c>
      <c r="AA6" s="152">
        <v>4</v>
      </c>
      <c r="AC6" s="41" t="str">
        <f>D20</f>
        <v>Sobotíková Monika</v>
      </c>
      <c r="AD6" s="7"/>
      <c r="AE6" s="55" t="str">
        <f>D30</f>
        <v>Plíšková Kateřina</v>
      </c>
      <c r="AF6" s="23" t="s">
        <v>92</v>
      </c>
      <c r="AG6" s="20" t="s">
        <v>101</v>
      </c>
      <c r="AH6" s="20" t="s">
        <v>91</v>
      </c>
      <c r="AI6" s="20"/>
      <c r="AJ6" s="53"/>
      <c r="AK6" s="27">
        <f t="shared" si="0"/>
        <v>3</v>
      </c>
      <c r="AL6" s="13" t="s">
        <v>6</v>
      </c>
      <c r="AM6" s="28">
        <f t="shared" si="1"/>
        <v>0</v>
      </c>
      <c r="AN6" s="36"/>
      <c r="AO6" s="38"/>
      <c r="AP6" s="38">
        <f>A19</f>
        <v>14</v>
      </c>
      <c r="AQ6" s="51">
        <f>A29</f>
        <v>23</v>
      </c>
      <c r="AR6" s="2" t="str">
        <f t="shared" si="2"/>
        <v>14-23</v>
      </c>
    </row>
    <row r="7" spans="1:44" x14ac:dyDescent="0.2">
      <c r="A7" s="160"/>
      <c r="B7"/>
      <c r="C7" s="164"/>
      <c r="D7" s="32" t="str">
        <f>IF(COUNTIF(seznam!$A$2:$A$25,A6)=1,VLOOKUP(A6,seznam!$A$2:$C$25,2,FALSE),"------")</f>
        <v>Habáňová Michaela</v>
      </c>
      <c r="E7" s="177"/>
      <c r="F7" s="129"/>
      <c r="G7" s="157"/>
      <c r="H7" s="175"/>
      <c r="I7" s="169"/>
      <c r="J7" s="170"/>
      <c r="K7" s="140"/>
      <c r="L7" s="129"/>
      <c r="M7" s="157"/>
      <c r="N7" s="140"/>
      <c r="O7" s="129"/>
      <c r="P7" s="155"/>
      <c r="Q7" s="140"/>
      <c r="R7" s="129"/>
      <c r="S7" s="157"/>
      <c r="T7" s="140"/>
      <c r="U7" s="129"/>
      <c r="V7" s="133"/>
      <c r="W7" s="155"/>
      <c r="X7" s="129"/>
      <c r="Y7" s="157"/>
      <c r="Z7" s="151"/>
      <c r="AA7" s="154"/>
      <c r="AC7" s="41" t="str">
        <f>D22</f>
        <v>Pilitowská Lea</v>
      </c>
      <c r="AD7" s="7"/>
      <c r="AE7" s="55" t="str">
        <f>D28</f>
        <v>Klepáčová Daniela</v>
      </c>
      <c r="AF7" s="23" t="s">
        <v>104</v>
      </c>
      <c r="AG7" s="20" t="s">
        <v>93</v>
      </c>
      <c r="AH7" s="20" t="s">
        <v>92</v>
      </c>
      <c r="AI7" s="20"/>
      <c r="AJ7" s="53"/>
      <c r="AK7" s="27">
        <f t="shared" si="0"/>
        <v>3</v>
      </c>
      <c r="AL7" s="13" t="s">
        <v>6</v>
      </c>
      <c r="AM7" s="28">
        <f t="shared" si="1"/>
        <v>0</v>
      </c>
      <c r="AP7" s="3">
        <f>A21</f>
        <v>17</v>
      </c>
      <c r="AQ7" s="4">
        <f>A27</f>
        <v>16</v>
      </c>
      <c r="AR7" s="2" t="str">
        <f t="shared" si="2"/>
        <v>17-16</v>
      </c>
    </row>
    <row r="8" spans="1:44" ht="13.5" thickBot="1" x14ac:dyDescent="0.25">
      <c r="A8" s="159">
        <v>20</v>
      </c>
      <c r="B8" s="25"/>
      <c r="C8" s="163">
        <v>3</v>
      </c>
      <c r="D8" s="35" t="str">
        <f>IF(COUNTIF(seznam!$A$2:$A$25,A8)=1,VLOOKUP(A8,seznam!$A$2:$C$25,3,FALSE),"------")</f>
        <v>Klobouky u Brna</v>
      </c>
      <c r="E8" s="176">
        <f>AK18</f>
        <v>0</v>
      </c>
      <c r="F8" s="128" t="s">
        <v>6</v>
      </c>
      <c r="G8" s="156">
        <f>AM18</f>
        <v>3</v>
      </c>
      <c r="H8" s="139">
        <f>AM26</f>
        <v>3</v>
      </c>
      <c r="I8" s="128" t="s">
        <v>6</v>
      </c>
      <c r="J8" s="156">
        <f>AK26</f>
        <v>0</v>
      </c>
      <c r="K8" s="141"/>
      <c r="L8" s="142"/>
      <c r="M8" s="174"/>
      <c r="N8" s="139">
        <f>AK5</f>
        <v>3</v>
      </c>
      <c r="O8" s="128" t="s">
        <v>6</v>
      </c>
      <c r="P8" s="128">
        <f>AM5</f>
        <v>1</v>
      </c>
      <c r="Q8" s="139">
        <f>AM11</f>
        <v>1</v>
      </c>
      <c r="R8" s="128" t="s">
        <v>6</v>
      </c>
      <c r="S8" s="156">
        <f>AK11</f>
        <v>3</v>
      </c>
      <c r="T8" s="139">
        <f>AK31</f>
        <v>3</v>
      </c>
      <c r="U8" s="128" t="s">
        <v>6</v>
      </c>
      <c r="V8" s="130">
        <f>AM31</f>
        <v>1</v>
      </c>
      <c r="W8" s="128">
        <f>H8+E8+N8+Q8+T8</f>
        <v>10</v>
      </c>
      <c r="X8" s="128" t="s">
        <v>6</v>
      </c>
      <c r="Y8" s="156">
        <f>J8+G8+P8+S8+V8</f>
        <v>8</v>
      </c>
      <c r="Z8" s="181">
        <f>IF(E8&gt;G8,2,IF(AND(E8&lt;G8,F8=":"),1,0))+IF(H8&gt;J8,2,IF(AND(H8&lt;J8,I8=":"),1,0))+IF(K8&gt;M8,2,IF(AND(K8&lt;M8,L8=":"),1,0))+IF(N8&gt;P8,2,IF(AND(N8&lt;P8,O8=":"),1,0))+IF(Q8&gt;S8,2,IF(AND(Q8&lt;S8,R8=":"),1,0))+IF(T8&gt;V8,2,IF(AND(T8&lt;V8,U8=":"),1,0))</f>
        <v>8</v>
      </c>
      <c r="AA8" s="152">
        <v>3</v>
      </c>
      <c r="AC8" s="42" t="str">
        <f>D24</f>
        <v>Mazalová Kristýna</v>
      </c>
      <c r="AD8" s="43"/>
      <c r="AE8" s="56" t="str">
        <f>D26</f>
        <v>Fousková Jarmila</v>
      </c>
      <c r="AF8" s="44" t="s">
        <v>102</v>
      </c>
      <c r="AG8" s="45" t="s">
        <v>93</v>
      </c>
      <c r="AH8" s="45" t="s">
        <v>93</v>
      </c>
      <c r="AI8" s="45"/>
      <c r="AJ8" s="58"/>
      <c r="AK8" s="46">
        <f t="shared" si="0"/>
        <v>3</v>
      </c>
      <c r="AL8" s="47" t="s">
        <v>6</v>
      </c>
      <c r="AM8" s="48">
        <f t="shared" si="1"/>
        <v>0</v>
      </c>
      <c r="AN8" s="36"/>
      <c r="AO8" s="38"/>
      <c r="AP8" s="38">
        <f>A23</f>
        <v>19</v>
      </c>
      <c r="AQ8" s="51">
        <f>A25</f>
        <v>22</v>
      </c>
      <c r="AR8" s="2" t="str">
        <f t="shared" si="2"/>
        <v>19-22</v>
      </c>
    </row>
    <row r="9" spans="1:44" ht="13.5" thickBot="1" x14ac:dyDescent="0.25">
      <c r="A9" s="160"/>
      <c r="B9"/>
      <c r="C9" s="164"/>
      <c r="D9" s="32" t="str">
        <f>IF(COUNTIF(seznam!$A$2:$A$25,A8)=1,VLOOKUP(A8,seznam!$A$2:$C$25,2,FALSE),"------")</f>
        <v>Hutáková Pavla</v>
      </c>
      <c r="E9" s="177"/>
      <c r="F9" s="129"/>
      <c r="G9" s="157"/>
      <c r="H9" s="140"/>
      <c r="I9" s="129"/>
      <c r="J9" s="157"/>
      <c r="K9" s="175"/>
      <c r="L9" s="169"/>
      <c r="M9" s="170"/>
      <c r="N9" s="140"/>
      <c r="O9" s="129"/>
      <c r="P9" s="155"/>
      <c r="Q9" s="140"/>
      <c r="R9" s="129"/>
      <c r="S9" s="157"/>
      <c r="T9" s="140"/>
      <c r="U9" s="129"/>
      <c r="V9" s="133"/>
      <c r="W9" s="155"/>
      <c r="X9" s="155"/>
      <c r="Y9" s="157"/>
      <c r="Z9" s="151"/>
      <c r="AA9" s="154"/>
      <c r="AC9" s="4" t="s">
        <v>11</v>
      </c>
      <c r="AN9" s="36"/>
      <c r="AO9" s="38"/>
      <c r="AP9" s="38"/>
      <c r="AQ9" s="51"/>
    </row>
    <row r="10" spans="1:44" x14ac:dyDescent="0.2">
      <c r="A10" s="159">
        <v>21</v>
      </c>
      <c r="B10" s="25"/>
      <c r="C10" s="163">
        <v>4</v>
      </c>
      <c r="D10" s="35" t="str">
        <f>IF(COUNTIF(seznam!$A$2:$A$25,A10)=1,VLOOKUP(A10,seznam!$A$2:$C$25,3,FALSE),"------")</f>
        <v>KST Blansko</v>
      </c>
      <c r="E10" s="176">
        <f>AM25</f>
        <v>0</v>
      </c>
      <c r="F10" s="128" t="s">
        <v>6</v>
      </c>
      <c r="G10" s="156">
        <f>AK25</f>
        <v>3</v>
      </c>
      <c r="H10" s="139">
        <f>AK32</f>
        <v>1</v>
      </c>
      <c r="I10" s="128" t="s">
        <v>6</v>
      </c>
      <c r="J10" s="156">
        <f>AM32</f>
        <v>3</v>
      </c>
      <c r="K10" s="139">
        <f>AM5</f>
        <v>1</v>
      </c>
      <c r="L10" s="128" t="s">
        <v>6</v>
      </c>
      <c r="M10" s="156">
        <f>AK5</f>
        <v>3</v>
      </c>
      <c r="N10" s="141"/>
      <c r="O10" s="142"/>
      <c r="P10" s="142"/>
      <c r="Q10" s="139">
        <f>AK19</f>
        <v>0</v>
      </c>
      <c r="R10" s="128" t="s">
        <v>6</v>
      </c>
      <c r="S10" s="156">
        <f>AM19</f>
        <v>3</v>
      </c>
      <c r="T10" s="139">
        <f>AM10</f>
        <v>0</v>
      </c>
      <c r="U10" s="128" t="s">
        <v>6</v>
      </c>
      <c r="V10" s="130">
        <f>AK10</f>
        <v>3</v>
      </c>
      <c r="W10" s="128">
        <f>H10+K10+E10+Q10+T10</f>
        <v>2</v>
      </c>
      <c r="X10" s="128" t="s">
        <v>6</v>
      </c>
      <c r="Y10" s="156">
        <f>J10+M10+G10+S10+V10</f>
        <v>15</v>
      </c>
      <c r="Z10" s="181">
        <f>IF(E10&gt;G10,2,IF(AND(E10&lt;G10,F10=":"),1,0))+IF(H10&gt;J10,2,IF(AND(H10&lt;J10,I10=":"),1,0))+IF(K10&gt;M10,2,IF(AND(K10&lt;M10,L10=":"),1,0))+IF(N10&gt;P10,2,IF(AND(N10&lt;P10,O10=":"),1,0))+IF(Q10&gt;S10,2,IF(AND(Q10&lt;S10,R10=":"),1,0))+IF(T10&gt;V10,2,IF(AND(T10&lt;V10,U10=":"),1,0))</f>
        <v>5</v>
      </c>
      <c r="AA10" s="152">
        <v>6</v>
      </c>
      <c r="AC10" s="40" t="str">
        <f>D15</f>
        <v>Plíšková Kristýna</v>
      </c>
      <c r="AD10" s="52" t="s">
        <v>8</v>
      </c>
      <c r="AE10" s="54" t="str">
        <f>D11</f>
        <v>Krchňáková Viktorie</v>
      </c>
      <c r="AF10" s="21" t="s">
        <v>92</v>
      </c>
      <c r="AG10" s="22" t="s">
        <v>105</v>
      </c>
      <c r="AH10" s="22" t="s">
        <v>93</v>
      </c>
      <c r="AI10" s="22"/>
      <c r="AJ10" s="57"/>
      <c r="AK10" s="10">
        <f t="shared" ref="AK10:AK15" si="3">IF(AND(LEN(AF10)&gt;0,MID(AF10,1,1)&lt;&gt;"-"),"1","0")+IF(AND(LEN(AG10)&gt;0,MID(AG10,1,1)&lt;&gt;"-"),"1","0")+IF(AND(LEN(AH10)&gt;0,MID(AH10,1,1)&lt;&gt;"-"),"1","0")+IF(AND(LEN(AI10)&gt;0,MID(AI10,1,1)&lt;&gt;"-"),"1","0")+IF(AND(LEN(AJ10)&gt;0,MID(AJ10,1,1)&lt;&gt;"-"),"1","0")</f>
        <v>3</v>
      </c>
      <c r="AL10" s="11" t="s">
        <v>6</v>
      </c>
      <c r="AM10" s="12">
        <f t="shared" ref="AM10:AM15" si="4">IF(AND(LEN(AF10)&gt;0,MID(AF10,1,1)="-"),"1","0")+IF(AND(LEN(AG10)&gt;0,MID(AG10,1,1)="-"),"1","0")+IF(AND(LEN(AH10)&gt;0,MID(AH10,1,1)="-"),"1","0")+IF(AND(LEN(AI10)&gt;0,MID(AI10,1,1)="-"),"1","0")+IF(AND(LEN(AJ10)&gt;0,MID(AJ10,1,1)="-"),"1","0")</f>
        <v>0</v>
      </c>
      <c r="AN10" s="36"/>
      <c r="AO10" s="38"/>
      <c r="AP10" s="38">
        <f>A14</f>
        <v>24</v>
      </c>
      <c r="AQ10" s="51">
        <f>A10</f>
        <v>21</v>
      </c>
      <c r="AR10" s="2" t="str">
        <f t="shared" si="2"/>
        <v>24-21</v>
      </c>
    </row>
    <row r="11" spans="1:44" x14ac:dyDescent="0.2">
      <c r="A11" s="160"/>
      <c r="B11"/>
      <c r="C11" s="164"/>
      <c r="D11" s="32" t="str">
        <f>IF(COUNTIF(seznam!$A$2:$A$25,A10)=1,VLOOKUP(A10,seznam!$A$2:$C$25,2,FALSE),"------")</f>
        <v>Krchňáková Viktorie</v>
      </c>
      <c r="E11" s="177"/>
      <c r="F11" s="129"/>
      <c r="G11" s="157"/>
      <c r="H11" s="140"/>
      <c r="I11" s="129"/>
      <c r="J11" s="157"/>
      <c r="K11" s="140"/>
      <c r="L11" s="129"/>
      <c r="M11" s="157"/>
      <c r="N11" s="175"/>
      <c r="O11" s="169"/>
      <c r="P11" s="169"/>
      <c r="Q11" s="140"/>
      <c r="R11" s="129"/>
      <c r="S11" s="157"/>
      <c r="T11" s="140"/>
      <c r="U11" s="129"/>
      <c r="V11" s="133"/>
      <c r="W11" s="155"/>
      <c r="X11" s="155"/>
      <c r="Y11" s="157"/>
      <c r="Z11" s="151"/>
      <c r="AA11" s="154"/>
      <c r="AC11" s="41" t="str">
        <f>D13</f>
        <v>Kotásková Kristýna</v>
      </c>
      <c r="AD11" s="7" t="s">
        <v>8</v>
      </c>
      <c r="AE11" s="55" t="str">
        <f>D9</f>
        <v>Hutáková Pavla</v>
      </c>
      <c r="AF11" s="23" t="s">
        <v>90</v>
      </c>
      <c r="AG11" s="20" t="s">
        <v>106</v>
      </c>
      <c r="AH11" s="20" t="s">
        <v>92</v>
      </c>
      <c r="AI11" s="20" t="s">
        <v>90</v>
      </c>
      <c r="AJ11" s="53"/>
      <c r="AK11" s="27">
        <f t="shared" si="3"/>
        <v>3</v>
      </c>
      <c r="AL11" s="13" t="s">
        <v>6</v>
      </c>
      <c r="AM11" s="28">
        <f t="shared" si="4"/>
        <v>1</v>
      </c>
      <c r="AN11" s="36"/>
      <c r="AO11" s="38"/>
      <c r="AP11" s="38">
        <f>A12</f>
        <v>15</v>
      </c>
      <c r="AQ11" s="51">
        <f>A8</f>
        <v>20</v>
      </c>
      <c r="AR11" s="2" t="str">
        <f t="shared" si="2"/>
        <v>15-20</v>
      </c>
    </row>
    <row r="12" spans="1:44" x14ac:dyDescent="0.2">
      <c r="A12" s="159">
        <v>15</v>
      </c>
      <c r="B12" s="25"/>
      <c r="C12" s="163">
        <v>5</v>
      </c>
      <c r="D12" s="35" t="str">
        <f>IF(COUNTIF(seznam!$A$2:$A$25,A12)=1,VLOOKUP(A12,seznam!$A$2:$C$25,3,FALSE),"------")</f>
        <v>TJ Mikulčice</v>
      </c>
      <c r="E12" s="176">
        <f>AK33</f>
        <v>2</v>
      </c>
      <c r="F12" s="128" t="s">
        <v>6</v>
      </c>
      <c r="G12" s="156">
        <f>AM33</f>
        <v>3</v>
      </c>
      <c r="H12" s="139">
        <f>AM4</f>
        <v>3</v>
      </c>
      <c r="I12" s="128" t="s">
        <v>6</v>
      </c>
      <c r="J12" s="156">
        <f>AK4</f>
        <v>0</v>
      </c>
      <c r="K12" s="139">
        <f>AK11</f>
        <v>3</v>
      </c>
      <c r="L12" s="128" t="s">
        <v>6</v>
      </c>
      <c r="M12" s="156">
        <f>AM11</f>
        <v>1</v>
      </c>
      <c r="N12" s="139">
        <f>AM19</f>
        <v>3</v>
      </c>
      <c r="O12" s="128" t="s">
        <v>6</v>
      </c>
      <c r="P12" s="128">
        <f>AK19</f>
        <v>0</v>
      </c>
      <c r="Q12" s="141"/>
      <c r="R12" s="142"/>
      <c r="S12" s="174"/>
      <c r="T12" s="139">
        <f>AM24</f>
        <v>3</v>
      </c>
      <c r="U12" s="128" t="s">
        <v>6</v>
      </c>
      <c r="V12" s="130">
        <f>AK24</f>
        <v>0</v>
      </c>
      <c r="W12" s="128">
        <f>H12+K12+N12+E12+T12</f>
        <v>14</v>
      </c>
      <c r="X12" s="128" t="s">
        <v>6</v>
      </c>
      <c r="Y12" s="156">
        <f>J12+M12+P12+G12+V12</f>
        <v>4</v>
      </c>
      <c r="Z12" s="181">
        <f>IF(E12&gt;G12,2,IF(AND(E12&lt;G12,F12=":"),1,0))+IF(H12&gt;J12,2,IF(AND(H12&lt;J12,I12=":"),1,0))+IF(K12&gt;M12,2,IF(AND(K12&lt;M12,L12=":"),1,0))+IF(N12&gt;P12,2,IF(AND(N12&lt;P12,O12=":"),1,0))+IF(Q12&gt;S12,2,IF(AND(Q12&lt;S12,R12=":"),1,0))+IF(T12&gt;V12,2,IF(AND(T12&lt;V12,U12=":"),1,0))</f>
        <v>9</v>
      </c>
      <c r="AA12" s="152">
        <v>2</v>
      </c>
      <c r="AC12" s="41" t="str">
        <f>D5</f>
        <v>Novohradská Karolína</v>
      </c>
      <c r="AD12" s="7" t="s">
        <v>8</v>
      </c>
      <c r="AE12" s="55" t="str">
        <f>D7</f>
        <v>Habáňová Michaela</v>
      </c>
      <c r="AF12" s="23" t="s">
        <v>92</v>
      </c>
      <c r="AG12" s="20" t="s">
        <v>93</v>
      </c>
      <c r="AH12" s="20" t="s">
        <v>92</v>
      </c>
      <c r="AI12" s="20"/>
      <c r="AJ12" s="53"/>
      <c r="AK12" s="27">
        <f t="shared" si="3"/>
        <v>3</v>
      </c>
      <c r="AL12" s="13" t="s">
        <v>6</v>
      </c>
      <c r="AM12" s="28">
        <f t="shared" si="4"/>
        <v>0</v>
      </c>
      <c r="AP12" s="3">
        <f>A4</f>
        <v>13</v>
      </c>
      <c r="AQ12" s="4">
        <f>A6</f>
        <v>18</v>
      </c>
      <c r="AR12" s="2" t="str">
        <f t="shared" si="2"/>
        <v>13-18</v>
      </c>
    </row>
    <row r="13" spans="1:44" x14ac:dyDescent="0.2">
      <c r="A13" s="160"/>
      <c r="B13"/>
      <c r="C13" s="164"/>
      <c r="D13" s="32" t="str">
        <f>IF(COUNTIF(seznam!$A$2:$A$25,A12)=1,VLOOKUP(A12,seznam!$A$2:$C$25,2,FALSE),"------")</f>
        <v>Kotásková Kristýna</v>
      </c>
      <c r="E13" s="177"/>
      <c r="F13" s="129"/>
      <c r="G13" s="157"/>
      <c r="H13" s="140"/>
      <c r="I13" s="129"/>
      <c r="J13" s="157"/>
      <c r="K13" s="140"/>
      <c r="L13" s="129"/>
      <c r="M13" s="157"/>
      <c r="N13" s="140"/>
      <c r="O13" s="129"/>
      <c r="P13" s="155"/>
      <c r="Q13" s="175"/>
      <c r="R13" s="169"/>
      <c r="S13" s="170"/>
      <c r="T13" s="140"/>
      <c r="U13" s="129"/>
      <c r="V13" s="131"/>
      <c r="W13" s="155"/>
      <c r="X13" s="155"/>
      <c r="Y13" s="157"/>
      <c r="Z13" s="151"/>
      <c r="AA13" s="153"/>
      <c r="AC13" s="41" t="str">
        <f>D30</f>
        <v>Plíšková Kateřina</v>
      </c>
      <c r="AD13" s="7"/>
      <c r="AE13" s="55" t="str">
        <f>D26</f>
        <v>Fousková Jarmila</v>
      </c>
      <c r="AF13" s="23" t="s">
        <v>101</v>
      </c>
      <c r="AG13" s="20" t="s">
        <v>103</v>
      </c>
      <c r="AH13" s="20" t="s">
        <v>104</v>
      </c>
      <c r="AI13" s="20" t="s">
        <v>93</v>
      </c>
      <c r="AJ13" s="53"/>
      <c r="AK13" s="27">
        <f t="shared" si="3"/>
        <v>3</v>
      </c>
      <c r="AL13" s="13" t="s">
        <v>6</v>
      </c>
      <c r="AM13" s="28">
        <f t="shared" si="4"/>
        <v>1</v>
      </c>
      <c r="AN13" s="36"/>
      <c r="AO13" s="38"/>
      <c r="AP13" s="38">
        <f>A29</f>
        <v>23</v>
      </c>
      <c r="AQ13" s="51">
        <f>A25</f>
        <v>22</v>
      </c>
      <c r="AR13" s="2" t="str">
        <f t="shared" si="2"/>
        <v>23-22</v>
      </c>
    </row>
    <row r="14" spans="1:44" x14ac:dyDescent="0.2">
      <c r="A14" s="159">
        <v>24</v>
      </c>
      <c r="B14" s="25"/>
      <c r="C14" s="163">
        <v>6</v>
      </c>
      <c r="D14" s="35" t="str">
        <f>IF(COUNTIF(seznam!$A$2:$A$25,A14)=1,VLOOKUP(A14,seznam!$A$2:$C$25,3,FALSE),"------")</f>
        <v>MS Brno</v>
      </c>
      <c r="E14" s="176">
        <f>AM3</f>
        <v>1</v>
      </c>
      <c r="F14" s="128" t="s">
        <v>6</v>
      </c>
      <c r="G14" s="156">
        <f>AK3</f>
        <v>3</v>
      </c>
      <c r="H14" s="139">
        <f>AM17</f>
        <v>2</v>
      </c>
      <c r="I14" s="128" t="s">
        <v>6</v>
      </c>
      <c r="J14" s="156">
        <f>AK17</f>
        <v>3</v>
      </c>
      <c r="K14" s="139">
        <f>AM31</f>
        <v>1</v>
      </c>
      <c r="L14" s="128" t="s">
        <v>6</v>
      </c>
      <c r="M14" s="156">
        <f>AK31</f>
        <v>3</v>
      </c>
      <c r="N14" s="139">
        <f>AK10</f>
        <v>3</v>
      </c>
      <c r="O14" s="128" t="s">
        <v>6</v>
      </c>
      <c r="P14" s="128">
        <f>AM10</f>
        <v>0</v>
      </c>
      <c r="Q14" s="139">
        <f>AK24</f>
        <v>0</v>
      </c>
      <c r="R14" s="128" t="s">
        <v>6</v>
      </c>
      <c r="S14" s="156">
        <f>AM24</f>
        <v>3</v>
      </c>
      <c r="T14" s="141"/>
      <c r="U14" s="142"/>
      <c r="V14" s="143"/>
      <c r="W14" s="128">
        <f>H14+K14+N14+Q14+E14</f>
        <v>7</v>
      </c>
      <c r="X14" s="128" t="s">
        <v>6</v>
      </c>
      <c r="Y14" s="156">
        <f>J14+M14+P14+S14+G14</f>
        <v>12</v>
      </c>
      <c r="Z14" s="181">
        <f>IF(E14&gt;G14,2,IF(AND(E14&lt;G14,F14=":"),1,0))+IF(H14&gt;J14,2,IF(AND(H14&lt;J14,I14=":"),1,0))+IF(K14&gt;M14,2,IF(AND(K14&lt;M14,L14=":"),1,0))+IF(N14&gt;P14,2,IF(AND(N14&lt;P14,O14=":"),1,0))+IF(Q14&gt;S14,2,IF(AND(Q14&lt;S14,R14=":"),1,0))+IF(T14&gt;V14,2,IF(AND(T14&lt;V14,U14=":"),1,0))</f>
        <v>6</v>
      </c>
      <c r="AA14" s="152">
        <v>5</v>
      </c>
      <c r="AC14" s="41" t="str">
        <f>D28</f>
        <v>Klepáčová Daniela</v>
      </c>
      <c r="AD14" s="7"/>
      <c r="AE14" s="55" t="str">
        <f>D24</f>
        <v>Mazalová Kristýna</v>
      </c>
      <c r="AF14" s="23" t="s">
        <v>99</v>
      </c>
      <c r="AG14" s="20" t="s">
        <v>108</v>
      </c>
      <c r="AH14" s="20" t="s">
        <v>109</v>
      </c>
      <c r="AI14" s="20"/>
      <c r="AJ14" s="53"/>
      <c r="AK14" s="27">
        <f t="shared" si="3"/>
        <v>0</v>
      </c>
      <c r="AL14" s="13" t="s">
        <v>6</v>
      </c>
      <c r="AM14" s="28">
        <f t="shared" si="4"/>
        <v>3</v>
      </c>
      <c r="AN14" s="36"/>
      <c r="AO14" s="38"/>
      <c r="AP14" s="38">
        <f>A27</f>
        <v>16</v>
      </c>
      <c r="AQ14" s="51">
        <f>A23</f>
        <v>19</v>
      </c>
      <c r="AR14" s="2" t="str">
        <f t="shared" si="2"/>
        <v>16-19</v>
      </c>
    </row>
    <row r="15" spans="1:44" ht="13.5" thickBot="1" x14ac:dyDescent="0.25">
      <c r="A15" s="160"/>
      <c r="B15"/>
      <c r="C15" s="178"/>
      <c r="D15" s="33" t="str">
        <f>IF(COUNTIF(seznam!$A$2:$A$25,A14)=1,VLOOKUP(A14,seznam!$A$2:$C$25,2,FALSE),"------")</f>
        <v>Plíšková Kristýna</v>
      </c>
      <c r="E15" s="180"/>
      <c r="F15" s="172"/>
      <c r="G15" s="173"/>
      <c r="H15" s="171"/>
      <c r="I15" s="172"/>
      <c r="J15" s="173"/>
      <c r="K15" s="171"/>
      <c r="L15" s="172"/>
      <c r="M15" s="173"/>
      <c r="N15" s="171"/>
      <c r="O15" s="172"/>
      <c r="P15" s="179"/>
      <c r="Q15" s="171"/>
      <c r="R15" s="172"/>
      <c r="S15" s="173"/>
      <c r="T15" s="144"/>
      <c r="U15" s="145"/>
      <c r="V15" s="146"/>
      <c r="W15" s="179"/>
      <c r="X15" s="172"/>
      <c r="Y15" s="173"/>
      <c r="Z15" s="182"/>
      <c r="AA15" s="183"/>
      <c r="AC15" s="42" t="str">
        <f>D20</f>
        <v>Sobotíková Monika</v>
      </c>
      <c r="AD15" s="43"/>
      <c r="AE15" s="56" t="str">
        <f>D22</f>
        <v>Pilitowská Lea</v>
      </c>
      <c r="AF15" s="44" t="s">
        <v>101</v>
      </c>
      <c r="AG15" s="45" t="s">
        <v>106</v>
      </c>
      <c r="AH15" s="45" t="s">
        <v>104</v>
      </c>
      <c r="AI15" s="45" t="s">
        <v>95</v>
      </c>
      <c r="AJ15" s="58" t="s">
        <v>105</v>
      </c>
      <c r="AK15" s="46">
        <f t="shared" si="3"/>
        <v>3</v>
      </c>
      <c r="AL15" s="47" t="s">
        <v>6</v>
      </c>
      <c r="AM15" s="48">
        <f t="shared" si="4"/>
        <v>2</v>
      </c>
      <c r="AN15" s="36"/>
      <c r="AO15" s="38"/>
      <c r="AP15" s="38">
        <f>A19</f>
        <v>14</v>
      </c>
      <c r="AQ15" s="51">
        <f>A21</f>
        <v>17</v>
      </c>
      <c r="AR15" s="2" t="str">
        <f t="shared" si="2"/>
        <v>14-17</v>
      </c>
    </row>
    <row r="16" spans="1:44" ht="13.5" thickBot="1" x14ac:dyDescent="0.25">
      <c r="A16"/>
      <c r="B16"/>
      <c r="C16"/>
      <c r="D16" s="2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C16" s="4" t="s">
        <v>12</v>
      </c>
      <c r="AN16" s="36"/>
      <c r="AO16" s="38"/>
      <c r="AP16" s="38"/>
      <c r="AQ16" s="51"/>
    </row>
    <row r="17" spans="1:44" x14ac:dyDescent="0.2">
      <c r="C17" s="134" t="s">
        <v>40</v>
      </c>
      <c r="D17" s="135"/>
      <c r="E17" s="134">
        <v>1</v>
      </c>
      <c r="F17" s="126"/>
      <c r="G17" s="126"/>
      <c r="H17" s="125">
        <v>2</v>
      </c>
      <c r="I17" s="126"/>
      <c r="J17" s="126"/>
      <c r="K17" s="125">
        <v>3</v>
      </c>
      <c r="L17" s="126"/>
      <c r="M17" s="126"/>
      <c r="N17" s="125">
        <v>4</v>
      </c>
      <c r="O17" s="126"/>
      <c r="P17" s="126"/>
      <c r="Q17" s="125">
        <v>5</v>
      </c>
      <c r="R17" s="126"/>
      <c r="S17" s="126"/>
      <c r="T17" s="125">
        <v>6</v>
      </c>
      <c r="U17" s="126"/>
      <c r="V17" s="135"/>
      <c r="W17" s="147" t="s">
        <v>3</v>
      </c>
      <c r="X17" s="126"/>
      <c r="Y17" s="126"/>
      <c r="Z17" s="125"/>
      <c r="AA17" s="149"/>
      <c r="AC17" s="40" t="str">
        <f>D7</f>
        <v>Habáňová Michaela</v>
      </c>
      <c r="AD17" s="52" t="s">
        <v>8</v>
      </c>
      <c r="AE17" s="54" t="str">
        <f>D15</f>
        <v>Plíšková Kristýna</v>
      </c>
      <c r="AF17" s="21" t="s">
        <v>92</v>
      </c>
      <c r="AG17" s="22" t="s">
        <v>109</v>
      </c>
      <c r="AH17" s="22" t="s">
        <v>97</v>
      </c>
      <c r="AI17" s="22" t="s">
        <v>92</v>
      </c>
      <c r="AJ17" s="57" t="s">
        <v>91</v>
      </c>
      <c r="AK17" s="10">
        <f t="shared" ref="AK17:AK22" si="5">IF(AND(LEN(AF17)&gt;0,MID(AF17,1,1)&lt;&gt;"-"),"1","0")+IF(AND(LEN(AG17)&gt;0,MID(AG17,1,1)&lt;&gt;"-"),"1","0")+IF(AND(LEN(AH17)&gt;0,MID(AH17,1,1)&lt;&gt;"-"),"1","0")+IF(AND(LEN(AI17)&gt;0,MID(AI17,1,1)&lt;&gt;"-"),"1","0")+IF(AND(LEN(AJ17)&gt;0,MID(AJ17,1,1)&lt;&gt;"-"),"1","0")</f>
        <v>3</v>
      </c>
      <c r="AL17" s="11" t="s">
        <v>6</v>
      </c>
      <c r="AM17" s="12">
        <f t="shared" ref="AM17:AM22" si="6">IF(AND(LEN(AF17)&gt;0,MID(AF17,1,1)="-"),"1","0")+IF(AND(LEN(AG17)&gt;0,MID(AG17,1,1)="-"),"1","0")+IF(AND(LEN(AH17)&gt;0,MID(AH17,1,1)="-"),"1","0")+IF(AND(LEN(AI17)&gt;0,MID(AI17,1,1)="-"),"1","0")+IF(AND(LEN(AJ17)&gt;0,MID(AJ17,1,1)="-"),"1","0")</f>
        <v>2</v>
      </c>
      <c r="AP17" s="3">
        <f>A6</f>
        <v>18</v>
      </c>
      <c r="AQ17" s="4">
        <f>A14</f>
        <v>24</v>
      </c>
      <c r="AR17" s="2" t="str">
        <f t="shared" si="2"/>
        <v>18-24</v>
      </c>
    </row>
    <row r="18" spans="1:44" ht="13.5" thickBot="1" x14ac:dyDescent="0.25">
      <c r="A18"/>
      <c r="B18"/>
      <c r="C18" s="136"/>
      <c r="D18" s="137"/>
      <c r="E18" s="136"/>
      <c r="F18" s="127"/>
      <c r="G18" s="127"/>
      <c r="H18" s="127"/>
      <c r="I18" s="127"/>
      <c r="J18" s="127"/>
      <c r="K18" s="127"/>
      <c r="L18" s="127"/>
      <c r="M18" s="127"/>
      <c r="N18" s="127"/>
      <c r="O18" s="127"/>
      <c r="P18" s="127"/>
      <c r="Q18" s="127"/>
      <c r="R18" s="127"/>
      <c r="S18" s="127"/>
      <c r="T18" s="127"/>
      <c r="U18" s="127"/>
      <c r="V18" s="137"/>
      <c r="W18" s="148"/>
      <c r="X18" s="127"/>
      <c r="Y18" s="127"/>
      <c r="Z18" s="127"/>
      <c r="AA18" s="137"/>
      <c r="AC18" s="41" t="str">
        <f>D9</f>
        <v>Hutáková Pavla</v>
      </c>
      <c r="AD18" s="7" t="s">
        <v>8</v>
      </c>
      <c r="AE18" s="55" t="str">
        <f>D5</f>
        <v>Novohradská Karolína</v>
      </c>
      <c r="AF18" s="23" t="s">
        <v>95</v>
      </c>
      <c r="AG18" s="20" t="s">
        <v>109</v>
      </c>
      <c r="AH18" s="20" t="s">
        <v>106</v>
      </c>
      <c r="AI18" s="20"/>
      <c r="AJ18" s="53"/>
      <c r="AK18" s="27">
        <f t="shared" si="5"/>
        <v>0</v>
      </c>
      <c r="AL18" s="13" t="s">
        <v>6</v>
      </c>
      <c r="AM18" s="28">
        <f t="shared" si="6"/>
        <v>3</v>
      </c>
      <c r="AN18" s="36"/>
      <c r="AO18" s="38"/>
      <c r="AP18" s="38">
        <f>A8</f>
        <v>20</v>
      </c>
      <c r="AQ18" s="51">
        <f>A4</f>
        <v>13</v>
      </c>
      <c r="AR18" s="2" t="str">
        <f t="shared" si="2"/>
        <v>20-13</v>
      </c>
    </row>
    <row r="19" spans="1:44" x14ac:dyDescent="0.2">
      <c r="A19" s="159">
        <v>14</v>
      </c>
      <c r="B19" s="25"/>
      <c r="C19" s="163">
        <v>1</v>
      </c>
      <c r="D19" s="30" t="str">
        <f>IF(COUNTIF(seznam!$A$2:$A$25,A19)=1,VLOOKUP(A19,seznam!$A$2:$C$25,3,FALSE),"------")</f>
        <v>MS Brno</v>
      </c>
      <c r="E19" s="165"/>
      <c r="F19" s="166"/>
      <c r="G19" s="167"/>
      <c r="H19" s="162">
        <f>AK15</f>
        <v>3</v>
      </c>
      <c r="I19" s="138" t="s">
        <v>6</v>
      </c>
      <c r="J19" s="161">
        <f>AM15</f>
        <v>2</v>
      </c>
      <c r="K19" s="162">
        <f>AM21</f>
        <v>2</v>
      </c>
      <c r="L19" s="138" t="s">
        <v>6</v>
      </c>
      <c r="M19" s="161">
        <f>AK21</f>
        <v>3</v>
      </c>
      <c r="N19" s="162">
        <f>AK28</f>
        <v>3</v>
      </c>
      <c r="O19" s="138" t="s">
        <v>6</v>
      </c>
      <c r="P19" s="138">
        <f>AM28</f>
        <v>0</v>
      </c>
      <c r="Q19" s="162">
        <f>AM36</f>
        <v>3</v>
      </c>
      <c r="R19" s="138" t="s">
        <v>6</v>
      </c>
      <c r="S19" s="161">
        <f>AK36</f>
        <v>0</v>
      </c>
      <c r="T19" s="162">
        <f>AK6</f>
        <v>3</v>
      </c>
      <c r="U19" s="138" t="s">
        <v>6</v>
      </c>
      <c r="V19" s="132">
        <f>AM6</f>
        <v>0</v>
      </c>
      <c r="W19" s="128">
        <f>H19+K19+N19+Q19+T19</f>
        <v>14</v>
      </c>
      <c r="X19" s="128" t="s">
        <v>6</v>
      </c>
      <c r="Y19" s="156">
        <f>J19+M19+P19+S19+V19</f>
        <v>5</v>
      </c>
      <c r="Z19" s="150">
        <f>IF(E19&gt;G19,2,IF(AND(E19&lt;G19,F19=":"),1,0))+IF(H19&gt;J19,2,IF(AND(H19&lt;J19,I19=":"),1,0))+IF(K19&gt;M19,2,IF(AND(K19&lt;M19,L19=":"),1,0))+IF(N19&gt;P19,2,IF(AND(N19&lt;P19,O19=":"),1,0))+IF(Q19&gt;S19,2,IF(AND(Q19&lt;S19,R19=":"),1,0))+IF(T19&gt;V19,2,IF(AND(T19&lt;V19,U19=":"),1,0))</f>
        <v>9</v>
      </c>
      <c r="AA19" s="152">
        <v>2</v>
      </c>
      <c r="AC19" s="41" t="str">
        <f>D11</f>
        <v>Krchňáková Viktorie</v>
      </c>
      <c r="AD19" s="7" t="s">
        <v>8</v>
      </c>
      <c r="AE19" s="55" t="str">
        <f>D13</f>
        <v>Kotásková Kristýna</v>
      </c>
      <c r="AF19" s="23" t="s">
        <v>94</v>
      </c>
      <c r="AG19" s="20" t="s">
        <v>114</v>
      </c>
      <c r="AH19" s="20" t="s">
        <v>110</v>
      </c>
      <c r="AI19" s="20"/>
      <c r="AJ19" s="53"/>
      <c r="AK19" s="27">
        <f t="shared" si="5"/>
        <v>0</v>
      </c>
      <c r="AL19" s="13" t="s">
        <v>6</v>
      </c>
      <c r="AM19" s="28">
        <f t="shared" si="6"/>
        <v>3</v>
      </c>
      <c r="AN19" s="36"/>
      <c r="AO19" s="38"/>
      <c r="AP19" s="38">
        <f>A10</f>
        <v>21</v>
      </c>
      <c r="AQ19" s="51">
        <f>A12</f>
        <v>15</v>
      </c>
      <c r="AR19" s="2" t="str">
        <f t="shared" si="2"/>
        <v>21-15</v>
      </c>
    </row>
    <row r="20" spans="1:44" x14ac:dyDescent="0.2">
      <c r="A20" s="160"/>
      <c r="B20"/>
      <c r="C20" s="164"/>
      <c r="D20" s="31" t="str">
        <f>IF(COUNTIF(seznam!$A$2:$A$25,A19)=1,VLOOKUP(A19,seznam!$A$2:$C$25,2,FALSE),"------")</f>
        <v>Sobotíková Monika</v>
      </c>
      <c r="E20" s="168"/>
      <c r="F20" s="169"/>
      <c r="G20" s="170"/>
      <c r="H20" s="140"/>
      <c r="I20" s="129"/>
      <c r="J20" s="157"/>
      <c r="K20" s="140"/>
      <c r="L20" s="129"/>
      <c r="M20" s="157"/>
      <c r="N20" s="140"/>
      <c r="O20" s="129"/>
      <c r="P20" s="155"/>
      <c r="Q20" s="140"/>
      <c r="R20" s="129"/>
      <c r="S20" s="157"/>
      <c r="T20" s="140"/>
      <c r="U20" s="129"/>
      <c r="V20" s="133"/>
      <c r="W20" s="155"/>
      <c r="X20" s="155"/>
      <c r="Y20" s="157"/>
      <c r="Z20" s="151"/>
      <c r="AA20" s="154"/>
      <c r="AC20" s="41" t="str">
        <f>D22</f>
        <v>Pilitowská Lea</v>
      </c>
      <c r="AD20" s="7"/>
      <c r="AE20" s="55" t="str">
        <f>D30</f>
        <v>Plíšková Kateřina</v>
      </c>
      <c r="AF20" s="23" t="s">
        <v>105</v>
      </c>
      <c r="AG20" s="20" t="s">
        <v>92</v>
      </c>
      <c r="AH20" s="20" t="s">
        <v>101</v>
      </c>
      <c r="AI20" s="20"/>
      <c r="AJ20" s="53"/>
      <c r="AK20" s="27">
        <f t="shared" si="5"/>
        <v>3</v>
      </c>
      <c r="AL20" s="13" t="s">
        <v>6</v>
      </c>
      <c r="AM20" s="28">
        <f t="shared" si="6"/>
        <v>0</v>
      </c>
      <c r="AN20" s="36"/>
      <c r="AO20" s="38"/>
      <c r="AP20" s="38">
        <f>A21</f>
        <v>17</v>
      </c>
      <c r="AQ20" s="51">
        <f>A29</f>
        <v>23</v>
      </c>
      <c r="AR20" s="2" t="str">
        <f t="shared" si="2"/>
        <v>17-23</v>
      </c>
    </row>
    <row r="21" spans="1:44" x14ac:dyDescent="0.2">
      <c r="A21" s="159">
        <v>17</v>
      </c>
      <c r="B21" s="25"/>
      <c r="C21" s="163">
        <v>2</v>
      </c>
      <c r="D21" s="30" t="str">
        <f>IF(COUNTIF(seznam!$A$2:$A$25,A21)=1,VLOOKUP(A21,seznam!$A$2:$C$25,3,FALSE),"------")</f>
        <v>KST Blansko</v>
      </c>
      <c r="E21" s="176">
        <f>AM15</f>
        <v>2</v>
      </c>
      <c r="F21" s="128" t="s">
        <v>6</v>
      </c>
      <c r="G21" s="156">
        <f>AK15</f>
        <v>3</v>
      </c>
      <c r="H21" s="141"/>
      <c r="I21" s="142"/>
      <c r="J21" s="174"/>
      <c r="K21" s="139">
        <f>AK29</f>
        <v>1</v>
      </c>
      <c r="L21" s="128" t="s">
        <v>6</v>
      </c>
      <c r="M21" s="156">
        <f>AM29</f>
        <v>3</v>
      </c>
      <c r="N21" s="139">
        <f>AM35</f>
        <v>3</v>
      </c>
      <c r="O21" s="128" t="s">
        <v>6</v>
      </c>
      <c r="P21" s="128">
        <f>AK35</f>
        <v>0</v>
      </c>
      <c r="Q21" s="139">
        <f>AK7</f>
        <v>3</v>
      </c>
      <c r="R21" s="128" t="s">
        <v>6</v>
      </c>
      <c r="S21" s="156">
        <f>AM7</f>
        <v>0</v>
      </c>
      <c r="T21" s="139">
        <f>AK20</f>
        <v>3</v>
      </c>
      <c r="U21" s="128" t="s">
        <v>6</v>
      </c>
      <c r="V21" s="130">
        <f>AM20</f>
        <v>0</v>
      </c>
      <c r="W21" s="128">
        <f>E21+K21+N21+Q21+T21</f>
        <v>12</v>
      </c>
      <c r="X21" s="128" t="s">
        <v>6</v>
      </c>
      <c r="Y21" s="156">
        <f>G21+M21+P21+S21+V21</f>
        <v>6</v>
      </c>
      <c r="Z21" s="181">
        <f>IF(E21&gt;G21,2,IF(AND(E21&lt;G21,F21=":"),1,0))+IF(H21&gt;J21,2,IF(AND(H21&lt;J21,I21=":"),1,0))+IF(K21&gt;M21,2,IF(AND(K21&lt;M21,L21=":"),1,0))+IF(N21&gt;P21,2,IF(AND(N21&lt;P21,O21=":"),1,0))+IF(Q21&gt;S21,2,IF(AND(Q21&lt;S21,R21=":"),1,0))+IF(T21&gt;V21,2,IF(AND(T21&lt;V21,U21=":"),1,0))</f>
        <v>8</v>
      </c>
      <c r="AA21" s="152">
        <v>3</v>
      </c>
      <c r="AC21" s="41" t="str">
        <f>D24</f>
        <v>Mazalová Kristýna</v>
      </c>
      <c r="AD21" s="7"/>
      <c r="AE21" s="55" t="str">
        <f>D20</f>
        <v>Sobotíková Monika</v>
      </c>
      <c r="AF21" s="23" t="s">
        <v>102</v>
      </c>
      <c r="AG21" s="20" t="s">
        <v>101</v>
      </c>
      <c r="AH21" s="20" t="s">
        <v>94</v>
      </c>
      <c r="AI21" s="20" t="s">
        <v>107</v>
      </c>
      <c r="AJ21" s="53" t="s">
        <v>101</v>
      </c>
      <c r="AK21" s="27">
        <f t="shared" si="5"/>
        <v>3</v>
      </c>
      <c r="AL21" s="13" t="s">
        <v>6</v>
      </c>
      <c r="AM21" s="28">
        <f t="shared" si="6"/>
        <v>2</v>
      </c>
      <c r="AN21" s="36"/>
      <c r="AO21" s="38"/>
      <c r="AP21" s="38">
        <f>A23</f>
        <v>19</v>
      </c>
      <c r="AQ21" s="51">
        <f>A19</f>
        <v>14</v>
      </c>
      <c r="AR21" s="2" t="str">
        <f t="shared" si="2"/>
        <v>19-14</v>
      </c>
    </row>
    <row r="22" spans="1:44" ht="13.5" thickBot="1" x14ac:dyDescent="0.25">
      <c r="A22" s="160"/>
      <c r="B22"/>
      <c r="C22" s="164"/>
      <c r="D22" s="31" t="str">
        <f>IF(COUNTIF(seznam!$A$5:$A$22,A21)=1,VLOOKUP(A21,seznam!$A$2:$C$25,2,FALSE),"------")</f>
        <v>Pilitowská Lea</v>
      </c>
      <c r="E22" s="177"/>
      <c r="F22" s="129"/>
      <c r="G22" s="157"/>
      <c r="H22" s="175"/>
      <c r="I22" s="169"/>
      <c r="J22" s="170"/>
      <c r="K22" s="140"/>
      <c r="L22" s="129"/>
      <c r="M22" s="157"/>
      <c r="N22" s="140"/>
      <c r="O22" s="129"/>
      <c r="P22" s="155"/>
      <c r="Q22" s="140"/>
      <c r="R22" s="129"/>
      <c r="S22" s="157"/>
      <c r="T22" s="140"/>
      <c r="U22" s="129"/>
      <c r="V22" s="133"/>
      <c r="W22" s="155"/>
      <c r="X22" s="129"/>
      <c r="Y22" s="157"/>
      <c r="Z22" s="151"/>
      <c r="AA22" s="154"/>
      <c r="AC22" s="42" t="str">
        <f>D26</f>
        <v>Fousková Jarmila</v>
      </c>
      <c r="AD22" s="43"/>
      <c r="AE22" s="56" t="str">
        <f>D28</f>
        <v>Klepáčová Daniela</v>
      </c>
      <c r="AF22" s="44" t="s">
        <v>109</v>
      </c>
      <c r="AG22" s="45" t="s">
        <v>113</v>
      </c>
      <c r="AH22" s="45" t="s">
        <v>106</v>
      </c>
      <c r="AI22" s="45"/>
      <c r="AJ22" s="58"/>
      <c r="AK22" s="46">
        <f t="shared" si="5"/>
        <v>0</v>
      </c>
      <c r="AL22" s="47" t="s">
        <v>6</v>
      </c>
      <c r="AM22" s="48">
        <f t="shared" si="6"/>
        <v>3</v>
      </c>
      <c r="AP22" s="3">
        <f>A25</f>
        <v>22</v>
      </c>
      <c r="AQ22" s="4">
        <f>A27</f>
        <v>16</v>
      </c>
      <c r="AR22" s="2" t="str">
        <f t="shared" si="2"/>
        <v>22-16</v>
      </c>
    </row>
    <row r="23" spans="1:44" ht="13.5" thickBot="1" x14ac:dyDescent="0.25">
      <c r="A23" s="159">
        <v>19</v>
      </c>
      <c r="B23" s="25"/>
      <c r="C23" s="163">
        <v>3</v>
      </c>
      <c r="D23" s="30" t="str">
        <f>IF(COUNTIF(seznam!$A$2:$A$25,A23)=1,VLOOKUP(A23,seznam!$A$2:$C$25,3,FALSE),"------")</f>
        <v>KST Blansko</v>
      </c>
      <c r="E23" s="176">
        <f>AK21</f>
        <v>3</v>
      </c>
      <c r="F23" s="128" t="s">
        <v>6</v>
      </c>
      <c r="G23" s="156">
        <f>AM21</f>
        <v>2</v>
      </c>
      <c r="H23" s="139">
        <f>AM29</f>
        <v>3</v>
      </c>
      <c r="I23" s="128" t="s">
        <v>6</v>
      </c>
      <c r="J23" s="156">
        <f>AK29</f>
        <v>1</v>
      </c>
      <c r="K23" s="141"/>
      <c r="L23" s="142"/>
      <c r="M23" s="174"/>
      <c r="N23" s="139">
        <f>AK8</f>
        <v>3</v>
      </c>
      <c r="O23" s="128" t="s">
        <v>6</v>
      </c>
      <c r="P23" s="128">
        <f>AM8</f>
        <v>0</v>
      </c>
      <c r="Q23" s="139">
        <f>AM14</f>
        <v>3</v>
      </c>
      <c r="R23" s="128" t="s">
        <v>6</v>
      </c>
      <c r="S23" s="156">
        <f>AK14</f>
        <v>0</v>
      </c>
      <c r="T23" s="139">
        <f>AK34</f>
        <v>3</v>
      </c>
      <c r="U23" s="128" t="s">
        <v>6</v>
      </c>
      <c r="V23" s="130">
        <f>AM34</f>
        <v>1</v>
      </c>
      <c r="W23" s="128">
        <f>H23+E23+N23+Q23+T23</f>
        <v>15</v>
      </c>
      <c r="X23" s="128" t="s">
        <v>6</v>
      </c>
      <c r="Y23" s="156">
        <f>J23+G23+P23+S23+V23</f>
        <v>4</v>
      </c>
      <c r="Z23" s="181">
        <f>IF(E23&gt;G23,2,IF(AND(E23&lt;G23,F23=":"),1,0))+IF(H23&gt;J23,2,IF(AND(H23&lt;J23,I23=":"),1,0))+IF(K23&gt;M23,2,IF(AND(K23&lt;M23,L23=":"),1,0))+IF(N23&gt;P23,2,IF(AND(N23&lt;P23,O23=":"),1,0))+IF(Q23&gt;S23,2,IF(AND(Q23&lt;S23,R23=":"),1,0))+IF(T23&gt;V23,2,IF(AND(T23&lt;V23,U23=":"),1,0))</f>
        <v>10</v>
      </c>
      <c r="AA23" s="152">
        <v>1</v>
      </c>
      <c r="AC23" s="4" t="s">
        <v>13</v>
      </c>
      <c r="AN23" s="36"/>
      <c r="AO23" s="38"/>
      <c r="AP23" s="38"/>
      <c r="AQ23" s="51"/>
    </row>
    <row r="24" spans="1:44" x14ac:dyDescent="0.2">
      <c r="A24" s="160"/>
      <c r="B24"/>
      <c r="C24" s="164"/>
      <c r="D24" s="31" t="str">
        <f>IF(COUNTIF(seznam!$A$2:$A$25,A23)=1,VLOOKUP(A23,seznam!$A$2:$C$25,2,FALSE),"------")</f>
        <v>Mazalová Kristýna</v>
      </c>
      <c r="E24" s="177"/>
      <c r="F24" s="129"/>
      <c r="G24" s="157"/>
      <c r="H24" s="140"/>
      <c r="I24" s="129"/>
      <c r="J24" s="157"/>
      <c r="K24" s="175"/>
      <c r="L24" s="169"/>
      <c r="M24" s="170"/>
      <c r="N24" s="140"/>
      <c r="O24" s="129"/>
      <c r="P24" s="155"/>
      <c r="Q24" s="140"/>
      <c r="R24" s="129"/>
      <c r="S24" s="157"/>
      <c r="T24" s="140"/>
      <c r="U24" s="129"/>
      <c r="V24" s="133"/>
      <c r="W24" s="155"/>
      <c r="X24" s="155"/>
      <c r="Y24" s="157"/>
      <c r="Z24" s="151"/>
      <c r="AA24" s="154"/>
      <c r="AC24" s="40" t="str">
        <f>D15</f>
        <v>Plíšková Kristýna</v>
      </c>
      <c r="AD24" s="52" t="s">
        <v>8</v>
      </c>
      <c r="AE24" s="54" t="str">
        <f>D13</f>
        <v>Kotásková Kristýna</v>
      </c>
      <c r="AF24" s="21" t="s">
        <v>114</v>
      </c>
      <c r="AG24" s="22" t="s">
        <v>113</v>
      </c>
      <c r="AH24" s="22" t="s">
        <v>113</v>
      </c>
      <c r="AI24" s="22"/>
      <c r="AJ24" s="57"/>
      <c r="AK24" s="10">
        <f t="shared" ref="AK24:AK29" si="7">IF(AND(LEN(AF24)&gt;0,MID(AF24,1,1)&lt;&gt;"-"),"1","0")+IF(AND(LEN(AG24)&gt;0,MID(AG24,1,1)&lt;&gt;"-"),"1","0")+IF(AND(LEN(AH24)&gt;0,MID(AH24,1,1)&lt;&gt;"-"),"1","0")+IF(AND(LEN(AI24)&gt;0,MID(AI24,1,1)&lt;&gt;"-"),"1","0")+IF(AND(LEN(AJ24)&gt;0,MID(AJ24,1,1)&lt;&gt;"-"),"1","0")</f>
        <v>0</v>
      </c>
      <c r="AL24" s="11" t="s">
        <v>6</v>
      </c>
      <c r="AM24" s="12">
        <f t="shared" ref="AM24:AM29" si="8">IF(AND(LEN(AF24)&gt;0,MID(AF24,1,1)="-"),"1","0")+IF(AND(LEN(AG24)&gt;0,MID(AG24,1,1)="-"),"1","0")+IF(AND(LEN(AH24)&gt;0,MID(AH24,1,1)="-"),"1","0")+IF(AND(LEN(AI24)&gt;0,MID(AI24,1,1)="-"),"1","0")+IF(AND(LEN(AJ24)&gt;0,MID(AJ24,1,1)="-"),"1","0")</f>
        <v>3</v>
      </c>
      <c r="AN24" s="36"/>
      <c r="AO24" s="38"/>
      <c r="AP24" s="38">
        <f>A14</f>
        <v>24</v>
      </c>
      <c r="AQ24" s="51">
        <f>A12</f>
        <v>15</v>
      </c>
      <c r="AR24" s="2" t="str">
        <f t="shared" si="2"/>
        <v>24-15</v>
      </c>
    </row>
    <row r="25" spans="1:44" x14ac:dyDescent="0.2">
      <c r="A25" s="159">
        <v>22</v>
      </c>
      <c r="B25" s="25"/>
      <c r="C25" s="163">
        <v>4</v>
      </c>
      <c r="D25" s="30" t="str">
        <f>IF(COUNTIF(seznam!$A$2:$A$25,A25)=1,VLOOKUP(A25,seznam!$A$2:$C$25,3,FALSE),"------")</f>
        <v>KST Blansko</v>
      </c>
      <c r="E25" s="176">
        <f>AM28</f>
        <v>0</v>
      </c>
      <c r="F25" s="128" t="s">
        <v>6</v>
      </c>
      <c r="G25" s="156">
        <f>AK28</f>
        <v>3</v>
      </c>
      <c r="H25" s="139">
        <f>AK35</f>
        <v>0</v>
      </c>
      <c r="I25" s="128" t="s">
        <v>6</v>
      </c>
      <c r="J25" s="156">
        <f>AM35</f>
        <v>3</v>
      </c>
      <c r="K25" s="139">
        <f>AM8</f>
        <v>0</v>
      </c>
      <c r="L25" s="128" t="s">
        <v>6</v>
      </c>
      <c r="M25" s="156">
        <f>AK8</f>
        <v>3</v>
      </c>
      <c r="N25" s="141"/>
      <c r="O25" s="142"/>
      <c r="P25" s="142"/>
      <c r="Q25" s="139">
        <f>AK22</f>
        <v>0</v>
      </c>
      <c r="R25" s="128" t="s">
        <v>6</v>
      </c>
      <c r="S25" s="156">
        <f>AM22</f>
        <v>3</v>
      </c>
      <c r="T25" s="139">
        <f>AM13</f>
        <v>1</v>
      </c>
      <c r="U25" s="128" t="s">
        <v>6</v>
      </c>
      <c r="V25" s="130">
        <f>AK13</f>
        <v>3</v>
      </c>
      <c r="W25" s="128">
        <f>H25+K25+E25+Q25+T25</f>
        <v>1</v>
      </c>
      <c r="X25" s="128" t="s">
        <v>6</v>
      </c>
      <c r="Y25" s="156">
        <f>J25+M25+G25+S25+V25</f>
        <v>15</v>
      </c>
      <c r="Z25" s="181">
        <f>IF(E25&gt;G25,2,IF(AND(E25&lt;G25,F25=":"),1,0))+IF(H25&gt;J25,2,IF(AND(H25&lt;J25,I25=":"),1,0))+IF(K25&gt;M25,2,IF(AND(K25&lt;M25,L25=":"),1,0))+IF(N25&gt;P25,2,IF(AND(N25&lt;P25,O25=":"),1,0))+IF(Q25&gt;S25,2,IF(AND(Q25&lt;S25,R25=":"),1,0))+IF(T25&gt;V25,2,IF(AND(T25&lt;V25,U25=":"),1,0))</f>
        <v>5</v>
      </c>
      <c r="AA25" s="152">
        <v>6</v>
      </c>
      <c r="AC25" s="41" t="str">
        <f>D5</f>
        <v>Novohradská Karolína</v>
      </c>
      <c r="AD25" s="7" t="s">
        <v>8</v>
      </c>
      <c r="AE25" s="55" t="str">
        <f>D11</f>
        <v>Krchňáková Viktorie</v>
      </c>
      <c r="AF25" s="23" t="s">
        <v>90</v>
      </c>
      <c r="AG25" s="20" t="s">
        <v>92</v>
      </c>
      <c r="AH25" s="20" t="s">
        <v>102</v>
      </c>
      <c r="AI25" s="20"/>
      <c r="AJ25" s="53"/>
      <c r="AK25" s="27">
        <f t="shared" si="7"/>
        <v>3</v>
      </c>
      <c r="AL25" s="13" t="s">
        <v>6</v>
      </c>
      <c r="AM25" s="28">
        <f t="shared" si="8"/>
        <v>0</v>
      </c>
      <c r="AN25" s="36"/>
      <c r="AO25" s="38"/>
      <c r="AP25" s="38">
        <f>A4</f>
        <v>13</v>
      </c>
      <c r="AQ25" s="51">
        <f>A10</f>
        <v>21</v>
      </c>
      <c r="AR25" s="2" t="str">
        <f t="shared" si="2"/>
        <v>13-21</v>
      </c>
    </row>
    <row r="26" spans="1:44" x14ac:dyDescent="0.2">
      <c r="A26" s="160"/>
      <c r="B26"/>
      <c r="C26" s="164"/>
      <c r="D26" s="31" t="str">
        <f>IF(COUNTIF(seznam!$A$2:$A$25,A25)=1,VLOOKUP(A25,seznam!$A$2:$C$25,2,FALSE),"------")</f>
        <v>Fousková Jarmila</v>
      </c>
      <c r="E26" s="177"/>
      <c r="F26" s="129"/>
      <c r="G26" s="157"/>
      <c r="H26" s="140"/>
      <c r="I26" s="129"/>
      <c r="J26" s="157"/>
      <c r="K26" s="140"/>
      <c r="L26" s="129"/>
      <c r="M26" s="157"/>
      <c r="N26" s="175"/>
      <c r="O26" s="169"/>
      <c r="P26" s="169"/>
      <c r="Q26" s="140"/>
      <c r="R26" s="129"/>
      <c r="S26" s="157"/>
      <c r="T26" s="140"/>
      <c r="U26" s="129"/>
      <c r="V26" s="133"/>
      <c r="W26" s="155"/>
      <c r="X26" s="155"/>
      <c r="Y26" s="157"/>
      <c r="Z26" s="151"/>
      <c r="AA26" s="154"/>
      <c r="AC26" s="41" t="str">
        <f>D7</f>
        <v>Habáňová Michaela</v>
      </c>
      <c r="AD26" s="7" t="s">
        <v>8</v>
      </c>
      <c r="AE26" s="55" t="str">
        <f>D9</f>
        <v>Hutáková Pavla</v>
      </c>
      <c r="AF26" s="23" t="s">
        <v>106</v>
      </c>
      <c r="AG26" s="20" t="s">
        <v>94</v>
      </c>
      <c r="AH26" s="20" t="s">
        <v>113</v>
      </c>
      <c r="AI26" s="20"/>
      <c r="AJ26" s="53"/>
      <c r="AK26" s="27">
        <f t="shared" si="7"/>
        <v>0</v>
      </c>
      <c r="AL26" s="13" t="s">
        <v>6</v>
      </c>
      <c r="AM26" s="28">
        <f t="shared" si="8"/>
        <v>3</v>
      </c>
      <c r="AN26" s="36"/>
      <c r="AO26" s="38"/>
      <c r="AP26" s="38">
        <f>A6</f>
        <v>18</v>
      </c>
      <c r="AQ26" s="51">
        <f>A8</f>
        <v>20</v>
      </c>
      <c r="AR26" s="2" t="str">
        <f t="shared" si="2"/>
        <v>18-20</v>
      </c>
    </row>
    <row r="27" spans="1:44" x14ac:dyDescent="0.2">
      <c r="A27" s="159">
        <v>16</v>
      </c>
      <c r="B27" s="25"/>
      <c r="C27" s="163">
        <v>5</v>
      </c>
      <c r="D27" s="30" t="str">
        <f>IF(COUNTIF(seznam!$A$2:$A$25,A27)=1,VLOOKUP(A27,seznam!$A$2:$C$25,3,FALSE),"------")</f>
        <v>MSK Břeclav</v>
      </c>
      <c r="E27" s="176">
        <f>AK36</f>
        <v>0</v>
      </c>
      <c r="F27" s="128" t="s">
        <v>6</v>
      </c>
      <c r="G27" s="156">
        <f>AM36</f>
        <v>3</v>
      </c>
      <c r="H27" s="139">
        <f>AM7</f>
        <v>0</v>
      </c>
      <c r="I27" s="128" t="s">
        <v>6</v>
      </c>
      <c r="J27" s="156">
        <f>AK7</f>
        <v>3</v>
      </c>
      <c r="K27" s="139">
        <f>AK14</f>
        <v>0</v>
      </c>
      <c r="L27" s="128" t="s">
        <v>6</v>
      </c>
      <c r="M27" s="156">
        <f>AM14</f>
        <v>3</v>
      </c>
      <c r="N27" s="139">
        <f>AM22</f>
        <v>3</v>
      </c>
      <c r="O27" s="128" t="s">
        <v>6</v>
      </c>
      <c r="P27" s="128">
        <f>AK22</f>
        <v>0</v>
      </c>
      <c r="Q27" s="141"/>
      <c r="R27" s="142"/>
      <c r="S27" s="174"/>
      <c r="T27" s="139">
        <f>AM27</f>
        <v>3</v>
      </c>
      <c r="U27" s="128" t="s">
        <v>6</v>
      </c>
      <c r="V27" s="130">
        <f>AK27</f>
        <v>1</v>
      </c>
      <c r="W27" s="128">
        <f>H27+K27+N27+E27+T27</f>
        <v>6</v>
      </c>
      <c r="X27" s="128" t="s">
        <v>6</v>
      </c>
      <c r="Y27" s="156">
        <f>J27+M27+P27+G27+V27</f>
        <v>10</v>
      </c>
      <c r="Z27" s="181">
        <f>IF(E27&gt;G27,2,IF(AND(E27&lt;G27,F27=":"),1,0))+IF(H27&gt;J27,2,IF(AND(H27&lt;J27,I27=":"),1,0))+IF(K27&gt;M27,2,IF(AND(K27&lt;M27,L27=":"),1,0))+IF(N27&gt;P27,2,IF(AND(N27&lt;P27,O27=":"),1,0))+IF(Q27&gt;S27,2,IF(AND(Q27&lt;S27,R27=":"),1,0))+IF(T27&gt;V27,2,IF(AND(T27&lt;V27,U27=":"),1,0))</f>
        <v>7</v>
      </c>
      <c r="AA27" s="152">
        <v>4</v>
      </c>
      <c r="AC27" s="41" t="str">
        <f>D30</f>
        <v>Plíšková Kateřina</v>
      </c>
      <c r="AD27" s="7"/>
      <c r="AE27" s="55" t="str">
        <f>D28</f>
        <v>Klepáčová Daniela</v>
      </c>
      <c r="AF27" s="23" t="s">
        <v>90</v>
      </c>
      <c r="AG27" s="20" t="s">
        <v>103</v>
      </c>
      <c r="AH27" s="20" t="s">
        <v>109</v>
      </c>
      <c r="AI27" s="20" t="s">
        <v>114</v>
      </c>
      <c r="AJ27" s="53"/>
      <c r="AK27" s="27">
        <f t="shared" si="7"/>
        <v>1</v>
      </c>
      <c r="AL27" s="13" t="s">
        <v>6</v>
      </c>
      <c r="AM27" s="28">
        <f t="shared" si="8"/>
        <v>3</v>
      </c>
      <c r="AP27" s="3">
        <f>A29</f>
        <v>23</v>
      </c>
      <c r="AQ27" s="4">
        <f>A27</f>
        <v>16</v>
      </c>
      <c r="AR27" s="2" t="str">
        <f t="shared" si="2"/>
        <v>23-16</v>
      </c>
    </row>
    <row r="28" spans="1:44" x14ac:dyDescent="0.2">
      <c r="A28" s="160"/>
      <c r="B28"/>
      <c r="C28" s="164"/>
      <c r="D28" s="31" t="str">
        <f>IF(COUNTIF(seznam!$A$2:$A$25,A27)=1,VLOOKUP(A27,seznam!$A$2:$C$25,2,FALSE),"------")</f>
        <v>Klepáčová Daniela</v>
      </c>
      <c r="E28" s="177"/>
      <c r="F28" s="129"/>
      <c r="G28" s="157"/>
      <c r="H28" s="140"/>
      <c r="I28" s="129"/>
      <c r="J28" s="157"/>
      <c r="K28" s="140"/>
      <c r="L28" s="129"/>
      <c r="M28" s="157"/>
      <c r="N28" s="140"/>
      <c r="O28" s="129"/>
      <c r="P28" s="155"/>
      <c r="Q28" s="175"/>
      <c r="R28" s="169"/>
      <c r="S28" s="170"/>
      <c r="T28" s="140"/>
      <c r="U28" s="129"/>
      <c r="V28" s="131"/>
      <c r="W28" s="155"/>
      <c r="X28" s="155"/>
      <c r="Y28" s="157"/>
      <c r="Z28" s="151"/>
      <c r="AA28" s="153"/>
      <c r="AC28" s="41" t="str">
        <f>D20</f>
        <v>Sobotíková Monika</v>
      </c>
      <c r="AD28" s="7"/>
      <c r="AE28" s="55" t="str">
        <f>D26</f>
        <v>Fousková Jarmila</v>
      </c>
      <c r="AF28" s="23" t="s">
        <v>93</v>
      </c>
      <c r="AG28" s="20" t="s">
        <v>93</v>
      </c>
      <c r="AH28" s="20" t="s">
        <v>93</v>
      </c>
      <c r="AI28" s="20"/>
      <c r="AJ28" s="53"/>
      <c r="AK28" s="27">
        <f t="shared" si="7"/>
        <v>3</v>
      </c>
      <c r="AL28" s="13" t="s">
        <v>6</v>
      </c>
      <c r="AM28" s="28">
        <f t="shared" si="8"/>
        <v>0</v>
      </c>
      <c r="AP28" s="3">
        <f>A19</f>
        <v>14</v>
      </c>
      <c r="AQ28" s="4">
        <f>A25</f>
        <v>22</v>
      </c>
      <c r="AR28" s="2" t="str">
        <f t="shared" si="2"/>
        <v>14-22</v>
      </c>
    </row>
    <row r="29" spans="1:44" ht="13.5" thickBot="1" x14ac:dyDescent="0.25">
      <c r="A29" s="159">
        <v>23</v>
      </c>
      <c r="B29" s="25"/>
      <c r="C29" s="163">
        <v>6</v>
      </c>
      <c r="D29" s="30" t="str">
        <f>IF(COUNTIF(seznam!$A$2:$A$25,A29)=1,VLOOKUP(A29,seznam!$A$2:$C$25,3,FALSE),"------")</f>
        <v>MS Brno</v>
      </c>
      <c r="E29" s="176">
        <f>AM6</f>
        <v>0</v>
      </c>
      <c r="F29" s="128" t="s">
        <v>6</v>
      </c>
      <c r="G29" s="156">
        <f>AK6</f>
        <v>3</v>
      </c>
      <c r="H29" s="139">
        <f>AM20</f>
        <v>0</v>
      </c>
      <c r="I29" s="128" t="s">
        <v>6</v>
      </c>
      <c r="J29" s="156">
        <f>AK20</f>
        <v>3</v>
      </c>
      <c r="K29" s="139">
        <f>AM34</f>
        <v>1</v>
      </c>
      <c r="L29" s="128" t="s">
        <v>6</v>
      </c>
      <c r="M29" s="156">
        <f>AK34</f>
        <v>3</v>
      </c>
      <c r="N29" s="139">
        <f>AK13</f>
        <v>3</v>
      </c>
      <c r="O29" s="128" t="s">
        <v>6</v>
      </c>
      <c r="P29" s="128">
        <f>AM13</f>
        <v>1</v>
      </c>
      <c r="Q29" s="139">
        <f>AK27</f>
        <v>1</v>
      </c>
      <c r="R29" s="128" t="s">
        <v>6</v>
      </c>
      <c r="S29" s="156">
        <f>AM27</f>
        <v>3</v>
      </c>
      <c r="T29" s="141"/>
      <c r="U29" s="142"/>
      <c r="V29" s="143"/>
      <c r="W29" s="128">
        <f>H29+K29+N29+Q29+E29</f>
        <v>5</v>
      </c>
      <c r="X29" s="128" t="s">
        <v>6</v>
      </c>
      <c r="Y29" s="156">
        <f>J29+M29+P29+S29+G29</f>
        <v>13</v>
      </c>
      <c r="Z29" s="181">
        <f>IF(E29&gt;G29,2,IF(AND(E29&lt;G29,F29=":"),1,0))+IF(H29&gt;J29,2,IF(AND(H29&lt;J29,I29=":"),1,0))+IF(K29&gt;M29,2,IF(AND(K29&lt;M29,L29=":"),1,0))+IF(N29&gt;P29,2,IF(AND(N29&lt;P29,O29=":"),1,0))+IF(Q29&gt;S29,2,IF(AND(Q29&lt;S29,R29=":"),1,0))+IF(T29&gt;V29,2,IF(AND(T29&lt;V29,U29=":"),1,0))</f>
        <v>6</v>
      </c>
      <c r="AA29" s="152">
        <v>5</v>
      </c>
      <c r="AC29" s="42" t="str">
        <f>D22</f>
        <v>Pilitowská Lea</v>
      </c>
      <c r="AD29" s="43"/>
      <c r="AE29" s="56" t="str">
        <f>D24</f>
        <v>Mazalová Kristýna</v>
      </c>
      <c r="AF29" s="44" t="s">
        <v>115</v>
      </c>
      <c r="AG29" s="45" t="s">
        <v>106</v>
      </c>
      <c r="AH29" s="45" t="s">
        <v>105</v>
      </c>
      <c r="AI29" s="45" t="s">
        <v>106</v>
      </c>
      <c r="AJ29" s="58"/>
      <c r="AK29" s="46">
        <f t="shared" si="7"/>
        <v>1</v>
      </c>
      <c r="AL29" s="47" t="s">
        <v>6</v>
      </c>
      <c r="AM29" s="48">
        <f t="shared" si="8"/>
        <v>3</v>
      </c>
      <c r="AP29" s="3">
        <f>A21</f>
        <v>17</v>
      </c>
      <c r="AQ29" s="4">
        <f>A23</f>
        <v>19</v>
      </c>
      <c r="AR29" s="2" t="str">
        <f t="shared" si="2"/>
        <v>17-19</v>
      </c>
    </row>
    <row r="30" spans="1:44" ht="13.5" thickBot="1" x14ac:dyDescent="0.25">
      <c r="A30" s="160"/>
      <c r="B30"/>
      <c r="C30" s="178"/>
      <c r="D30" s="19" t="str">
        <f>IF(COUNTIF(seznam!$A$2:$A$25,A29)=1,VLOOKUP(A29,seznam!$A$2:$C$25,2,FALSE),"------")</f>
        <v>Plíšková Kateřina</v>
      </c>
      <c r="E30" s="180"/>
      <c r="F30" s="172"/>
      <c r="G30" s="173"/>
      <c r="H30" s="171"/>
      <c r="I30" s="172"/>
      <c r="J30" s="173"/>
      <c r="K30" s="171"/>
      <c r="L30" s="172"/>
      <c r="M30" s="173"/>
      <c r="N30" s="171"/>
      <c r="O30" s="172"/>
      <c r="P30" s="179"/>
      <c r="Q30" s="171"/>
      <c r="R30" s="172"/>
      <c r="S30" s="173"/>
      <c r="T30" s="144"/>
      <c r="U30" s="145"/>
      <c r="V30" s="146"/>
      <c r="W30" s="179"/>
      <c r="X30" s="172"/>
      <c r="Y30" s="173"/>
      <c r="Z30" s="182"/>
      <c r="AA30" s="183"/>
      <c r="AC30" s="4" t="s">
        <v>14</v>
      </c>
    </row>
    <row r="31" spans="1:44" x14ac:dyDescent="0.2">
      <c r="AC31" s="40" t="str">
        <f>D9</f>
        <v>Hutáková Pavla</v>
      </c>
      <c r="AD31" s="52" t="s">
        <v>8</v>
      </c>
      <c r="AE31" s="54" t="str">
        <f>D15</f>
        <v>Plíšková Kristýna</v>
      </c>
      <c r="AF31" s="21" t="s">
        <v>101</v>
      </c>
      <c r="AG31" s="22" t="s">
        <v>99</v>
      </c>
      <c r="AH31" s="22" t="s">
        <v>101</v>
      </c>
      <c r="AI31" s="22" t="s">
        <v>112</v>
      </c>
      <c r="AJ31" s="57"/>
      <c r="AK31" s="10">
        <f t="shared" ref="AK31:AK36" si="9">IF(AND(LEN(AF31)&gt;0,MID(AF31,1,1)&lt;&gt;"-"),"1","0")+IF(AND(LEN(AG31)&gt;0,MID(AG31,1,1)&lt;&gt;"-"),"1","0")+IF(AND(LEN(AH31)&gt;0,MID(AH31,1,1)&lt;&gt;"-"),"1","0")+IF(AND(LEN(AI31)&gt;0,MID(AI31,1,1)&lt;&gt;"-"),"1","0")+IF(AND(LEN(AJ31)&gt;0,MID(AJ31,1,1)&lt;&gt;"-"),"1","0")</f>
        <v>3</v>
      </c>
      <c r="AL31" s="11" t="s">
        <v>6</v>
      </c>
      <c r="AM31" s="12">
        <f t="shared" ref="AM31:AM36" si="10">IF(AND(LEN(AF31)&gt;0,MID(AF31,1,1)="-"),"1","0")+IF(AND(LEN(AG31)&gt;0,MID(AG31,1,1)="-"),"1","0")+IF(AND(LEN(AH31)&gt;0,MID(AH31,1,1)="-"),"1","0")+IF(AND(LEN(AI31)&gt;0,MID(AI31,1,1)="-"),"1","0")+IF(AND(LEN(AJ31)&gt;0,MID(AJ31,1,1)="-"),"1","0")</f>
        <v>1</v>
      </c>
      <c r="AP31" s="3">
        <f>A8</f>
        <v>20</v>
      </c>
      <c r="AQ31" s="4">
        <f>A14</f>
        <v>24</v>
      </c>
      <c r="AR31" s="2" t="str">
        <f t="shared" si="2"/>
        <v>20-24</v>
      </c>
    </row>
    <row r="32" spans="1:44" x14ac:dyDescent="0.2">
      <c r="AC32" s="41" t="str">
        <f>D11</f>
        <v>Krchňáková Viktorie</v>
      </c>
      <c r="AD32" s="7" t="s">
        <v>8</v>
      </c>
      <c r="AE32" s="55" t="str">
        <f>D7</f>
        <v>Habáňová Michaela</v>
      </c>
      <c r="AF32" s="23" t="s">
        <v>106</v>
      </c>
      <c r="AG32" s="20" t="s">
        <v>114</v>
      </c>
      <c r="AH32" s="20" t="s">
        <v>105</v>
      </c>
      <c r="AI32" s="20" t="s">
        <v>110</v>
      </c>
      <c r="AJ32" s="53"/>
      <c r="AK32" s="27">
        <f t="shared" si="9"/>
        <v>1</v>
      </c>
      <c r="AL32" s="13" t="s">
        <v>6</v>
      </c>
      <c r="AM32" s="28">
        <f t="shared" si="10"/>
        <v>3</v>
      </c>
      <c r="AP32" s="3">
        <f>A10</f>
        <v>21</v>
      </c>
      <c r="AQ32" s="4">
        <f>A6</f>
        <v>18</v>
      </c>
      <c r="AR32" s="2" t="str">
        <f t="shared" si="2"/>
        <v>21-18</v>
      </c>
    </row>
    <row r="33" spans="29:44" x14ac:dyDescent="0.2">
      <c r="AC33" s="41" t="str">
        <f>D13</f>
        <v>Kotásková Kristýna</v>
      </c>
      <c r="AD33" s="7" t="s">
        <v>8</v>
      </c>
      <c r="AE33" s="55" t="str">
        <f>D5</f>
        <v>Novohradská Karolína</v>
      </c>
      <c r="AF33" s="23" t="s">
        <v>92</v>
      </c>
      <c r="AG33" s="20" t="s">
        <v>94</v>
      </c>
      <c r="AH33" s="20" t="s">
        <v>109</v>
      </c>
      <c r="AI33" s="20" t="s">
        <v>101</v>
      </c>
      <c r="AJ33" s="53" t="s">
        <v>95</v>
      </c>
      <c r="AK33" s="27">
        <f t="shared" si="9"/>
        <v>2</v>
      </c>
      <c r="AL33" s="13" t="s">
        <v>6</v>
      </c>
      <c r="AM33" s="28">
        <f t="shared" si="10"/>
        <v>3</v>
      </c>
      <c r="AP33" s="3">
        <f>A12</f>
        <v>15</v>
      </c>
      <c r="AQ33" s="4">
        <f>A4</f>
        <v>13</v>
      </c>
      <c r="AR33" s="2" t="str">
        <f t="shared" si="2"/>
        <v>15-13</v>
      </c>
    </row>
    <row r="34" spans="29:44" x14ac:dyDescent="0.2">
      <c r="AC34" s="41" t="str">
        <f>D24</f>
        <v>Mazalová Kristýna</v>
      </c>
      <c r="AD34" s="7"/>
      <c r="AE34" s="55" t="str">
        <f>D30</f>
        <v>Plíšková Kateřina</v>
      </c>
      <c r="AF34" s="23" t="s">
        <v>106</v>
      </c>
      <c r="AG34" s="20" t="s">
        <v>92</v>
      </c>
      <c r="AH34" s="20" t="s">
        <v>96</v>
      </c>
      <c r="AI34" s="20" t="s">
        <v>101</v>
      </c>
      <c r="AJ34" s="53"/>
      <c r="AK34" s="27">
        <f t="shared" si="9"/>
        <v>3</v>
      </c>
      <c r="AL34" s="13" t="s">
        <v>6</v>
      </c>
      <c r="AM34" s="28">
        <f t="shared" si="10"/>
        <v>1</v>
      </c>
      <c r="AP34" s="3">
        <f>A23</f>
        <v>19</v>
      </c>
      <c r="AQ34" s="4">
        <f>A29</f>
        <v>23</v>
      </c>
      <c r="AR34" s="2" t="str">
        <f t="shared" si="2"/>
        <v>19-23</v>
      </c>
    </row>
    <row r="35" spans="29:44" x14ac:dyDescent="0.2">
      <c r="AC35" s="41" t="str">
        <f>D26</f>
        <v>Fousková Jarmila</v>
      </c>
      <c r="AD35" s="7"/>
      <c r="AE35" s="55" t="str">
        <f>D22</f>
        <v>Pilitowská Lea</v>
      </c>
      <c r="AF35" s="23" t="s">
        <v>113</v>
      </c>
      <c r="AG35" s="20" t="s">
        <v>103</v>
      </c>
      <c r="AH35" s="20" t="s">
        <v>103</v>
      </c>
      <c r="AI35" s="20"/>
      <c r="AJ35" s="53"/>
      <c r="AK35" s="27">
        <f t="shared" si="9"/>
        <v>0</v>
      </c>
      <c r="AL35" s="13" t="s">
        <v>6</v>
      </c>
      <c r="AM35" s="28">
        <f t="shared" si="10"/>
        <v>3</v>
      </c>
      <c r="AP35" s="3">
        <f>A25</f>
        <v>22</v>
      </c>
      <c r="AQ35" s="4">
        <f>A21</f>
        <v>17</v>
      </c>
      <c r="AR35" s="2" t="str">
        <f t="shared" si="2"/>
        <v>22-17</v>
      </c>
    </row>
    <row r="36" spans="29:44" ht="13.5" thickBot="1" x14ac:dyDescent="0.25">
      <c r="AC36" s="42" t="str">
        <f>D28</f>
        <v>Klepáčová Daniela</v>
      </c>
      <c r="AD36" s="43"/>
      <c r="AE36" s="56" t="str">
        <f>D20</f>
        <v>Sobotíková Monika</v>
      </c>
      <c r="AF36" s="44" t="s">
        <v>113</v>
      </c>
      <c r="AG36" s="45" t="s">
        <v>106</v>
      </c>
      <c r="AH36" s="45" t="s">
        <v>106</v>
      </c>
      <c r="AI36" s="45"/>
      <c r="AJ36" s="58"/>
      <c r="AK36" s="46">
        <f t="shared" si="9"/>
        <v>0</v>
      </c>
      <c r="AL36" s="47" t="s">
        <v>6</v>
      </c>
      <c r="AM36" s="48">
        <f t="shared" si="10"/>
        <v>3</v>
      </c>
      <c r="AP36" s="3">
        <f>A27</f>
        <v>16</v>
      </c>
      <c r="AQ36" s="4">
        <f>A19</f>
        <v>14</v>
      </c>
      <c r="AR36" s="2" t="str">
        <f t="shared" si="2"/>
        <v>16-14</v>
      </c>
    </row>
    <row r="50" spans="1:27" x14ac:dyDescent="0.2">
      <c r="A50"/>
      <c r="B50"/>
      <c r="C50"/>
      <c r="D50" s="26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</row>
  </sheetData>
  <mergeCells count="297">
    <mergeCell ref="C1:AA1"/>
    <mergeCell ref="C2:D3"/>
    <mergeCell ref="E2:G3"/>
    <mergeCell ref="H2:J3"/>
    <mergeCell ref="K2:M3"/>
    <mergeCell ref="N2:P3"/>
    <mergeCell ref="Q2:S3"/>
    <mergeCell ref="T2:V3"/>
    <mergeCell ref="W2:Y3"/>
    <mergeCell ref="Z2:Z3"/>
    <mergeCell ref="AA2:AA3"/>
    <mergeCell ref="A4:A5"/>
    <mergeCell ref="C4:C5"/>
    <mergeCell ref="E4:G5"/>
    <mergeCell ref="H4:H5"/>
    <mergeCell ref="I4:I5"/>
    <mergeCell ref="J4:J5"/>
    <mergeCell ref="K4:K5"/>
    <mergeCell ref="L4:L5"/>
    <mergeCell ref="Y4:Y5"/>
    <mergeCell ref="Z4:Z5"/>
    <mergeCell ref="AA4:AA5"/>
    <mergeCell ref="A6:A7"/>
    <mergeCell ref="C6:C7"/>
    <mergeCell ref="E6:E7"/>
    <mergeCell ref="F6:F7"/>
    <mergeCell ref="G6:G7"/>
    <mergeCell ref="H6:J7"/>
    <mergeCell ref="K6:K7"/>
    <mergeCell ref="S4:S5"/>
    <mergeCell ref="T4:T5"/>
    <mergeCell ref="U4:U5"/>
    <mergeCell ref="V4:V5"/>
    <mergeCell ref="W4:W5"/>
    <mergeCell ref="X4:X5"/>
    <mergeCell ref="M4:M5"/>
    <mergeCell ref="N4:N5"/>
    <mergeCell ref="O4:O5"/>
    <mergeCell ref="P4:P5"/>
    <mergeCell ref="Q4:Q5"/>
    <mergeCell ref="R4:R5"/>
    <mergeCell ref="X6:X7"/>
    <mergeCell ref="Y6:Y7"/>
    <mergeCell ref="Z6:Z7"/>
    <mergeCell ref="AA6:AA7"/>
    <mergeCell ref="A8:A9"/>
    <mergeCell ref="C8:C9"/>
    <mergeCell ref="E8:E9"/>
    <mergeCell ref="F8:F9"/>
    <mergeCell ref="G8:G9"/>
    <mergeCell ref="H8:H9"/>
    <mergeCell ref="R6:R7"/>
    <mergeCell ref="S6:S7"/>
    <mergeCell ref="T6:T7"/>
    <mergeCell ref="U6:U7"/>
    <mergeCell ref="V6:V7"/>
    <mergeCell ref="W6:W7"/>
    <mergeCell ref="L6:L7"/>
    <mergeCell ref="M6:M7"/>
    <mergeCell ref="N6:N7"/>
    <mergeCell ref="O6:O7"/>
    <mergeCell ref="P6:P7"/>
    <mergeCell ref="Q6:Q7"/>
    <mergeCell ref="Z8:Z9"/>
    <mergeCell ref="AA8:AA9"/>
    <mergeCell ref="U8:U9"/>
    <mergeCell ref="V8:V9"/>
    <mergeCell ref="W8:W9"/>
    <mergeCell ref="A10:A11"/>
    <mergeCell ref="C10:C11"/>
    <mergeCell ref="E10:E11"/>
    <mergeCell ref="F10:F11"/>
    <mergeCell ref="G10:G11"/>
    <mergeCell ref="Q8:Q9"/>
    <mergeCell ref="R8:R9"/>
    <mergeCell ref="S8:S9"/>
    <mergeCell ref="T8:T9"/>
    <mergeCell ref="I8:I9"/>
    <mergeCell ref="J8:J9"/>
    <mergeCell ref="K8:M9"/>
    <mergeCell ref="N8:N9"/>
    <mergeCell ref="O8:O9"/>
    <mergeCell ref="P8:P9"/>
    <mergeCell ref="H10:H11"/>
    <mergeCell ref="I10:I11"/>
    <mergeCell ref="J10:J11"/>
    <mergeCell ref="K10:K11"/>
    <mergeCell ref="L10:L11"/>
    <mergeCell ref="M10:M11"/>
    <mergeCell ref="X8:X9"/>
    <mergeCell ref="Y8:Y9"/>
    <mergeCell ref="V10:V11"/>
    <mergeCell ref="W10:W11"/>
    <mergeCell ref="X10:X11"/>
    <mergeCell ref="Y10:Y11"/>
    <mergeCell ref="Z10:Z11"/>
    <mergeCell ref="AA10:AA11"/>
    <mergeCell ref="N10:P11"/>
    <mergeCell ref="Q10:Q11"/>
    <mergeCell ref="R10:R11"/>
    <mergeCell ref="S10:S11"/>
    <mergeCell ref="T10:T11"/>
    <mergeCell ref="U10:U11"/>
    <mergeCell ref="AA12:AA13"/>
    <mergeCell ref="A14:A15"/>
    <mergeCell ref="C14:C15"/>
    <mergeCell ref="E14:E15"/>
    <mergeCell ref="F14:F15"/>
    <mergeCell ref="G14:G15"/>
    <mergeCell ref="O12:O13"/>
    <mergeCell ref="P12:P13"/>
    <mergeCell ref="Q12:S13"/>
    <mergeCell ref="T12:T13"/>
    <mergeCell ref="U12:U13"/>
    <mergeCell ref="V12:V13"/>
    <mergeCell ref="I12:I13"/>
    <mergeCell ref="J12:J13"/>
    <mergeCell ref="K12:K13"/>
    <mergeCell ref="L12:L13"/>
    <mergeCell ref="M12:M13"/>
    <mergeCell ref="N12:N13"/>
    <mergeCell ref="A12:A13"/>
    <mergeCell ref="C12:C13"/>
    <mergeCell ref="E12:E13"/>
    <mergeCell ref="F12:F13"/>
    <mergeCell ref="G12:G13"/>
    <mergeCell ref="W12:W13"/>
    <mergeCell ref="X12:X13"/>
    <mergeCell ref="Y12:Y13"/>
    <mergeCell ref="H12:H13"/>
    <mergeCell ref="T14:V15"/>
    <mergeCell ref="W14:W15"/>
    <mergeCell ref="X14:X15"/>
    <mergeCell ref="Y14:Y15"/>
    <mergeCell ref="Z12:Z13"/>
    <mergeCell ref="H19:H20"/>
    <mergeCell ref="I19:I20"/>
    <mergeCell ref="J19:J20"/>
    <mergeCell ref="Z19:Z20"/>
    <mergeCell ref="X19:X20"/>
    <mergeCell ref="Y19:Y20"/>
    <mergeCell ref="C17:D18"/>
    <mergeCell ref="E17:G18"/>
    <mergeCell ref="H17:J18"/>
    <mergeCell ref="Z14:Z15"/>
    <mergeCell ref="AA14:AA15"/>
    <mergeCell ref="N14:N15"/>
    <mergeCell ref="O14:O15"/>
    <mergeCell ref="P14:P15"/>
    <mergeCell ref="Q14:Q15"/>
    <mergeCell ref="R14:R15"/>
    <mergeCell ref="S14:S15"/>
    <mergeCell ref="T17:V18"/>
    <mergeCell ref="W17:Y18"/>
    <mergeCell ref="Z17:Z18"/>
    <mergeCell ref="AA17:AA18"/>
    <mergeCell ref="H14:H15"/>
    <mergeCell ref="I14:I15"/>
    <mergeCell ref="J14:J15"/>
    <mergeCell ref="K14:K15"/>
    <mergeCell ref="L14:L15"/>
    <mergeCell ref="M14:M15"/>
    <mergeCell ref="A21:A22"/>
    <mergeCell ref="C21:C22"/>
    <mergeCell ref="E21:E22"/>
    <mergeCell ref="F21:F22"/>
    <mergeCell ref="G21:G22"/>
    <mergeCell ref="Q19:Q20"/>
    <mergeCell ref="R19:R20"/>
    <mergeCell ref="S19:S20"/>
    <mergeCell ref="T19:T20"/>
    <mergeCell ref="K19:K20"/>
    <mergeCell ref="L19:L20"/>
    <mergeCell ref="M19:M20"/>
    <mergeCell ref="N19:N20"/>
    <mergeCell ref="O19:O20"/>
    <mergeCell ref="P19:P20"/>
    <mergeCell ref="H21:J22"/>
    <mergeCell ref="K21:K22"/>
    <mergeCell ref="A19:A20"/>
    <mergeCell ref="C19:C20"/>
    <mergeCell ref="E19:G20"/>
    <mergeCell ref="V21:V22"/>
    <mergeCell ref="W21:W22"/>
    <mergeCell ref="X21:X22"/>
    <mergeCell ref="Y21:Y22"/>
    <mergeCell ref="K17:M18"/>
    <mergeCell ref="N17:P18"/>
    <mergeCell ref="Q17:S18"/>
    <mergeCell ref="AA21:AA22"/>
    <mergeCell ref="P21:P22"/>
    <mergeCell ref="Q21:Q22"/>
    <mergeCell ref="R21:R22"/>
    <mergeCell ref="S21:S22"/>
    <mergeCell ref="T21:T22"/>
    <mergeCell ref="U21:U22"/>
    <mergeCell ref="Z21:Z22"/>
    <mergeCell ref="L21:L22"/>
    <mergeCell ref="M21:M22"/>
    <mergeCell ref="N21:N22"/>
    <mergeCell ref="O21:O22"/>
    <mergeCell ref="AA19:AA20"/>
    <mergeCell ref="U19:U20"/>
    <mergeCell ref="V19:V20"/>
    <mergeCell ref="W19:W20"/>
    <mergeCell ref="Z23:Z24"/>
    <mergeCell ref="AA23:AA24"/>
    <mergeCell ref="U23:U24"/>
    <mergeCell ref="V23:V24"/>
    <mergeCell ref="C23:C24"/>
    <mergeCell ref="E23:E24"/>
    <mergeCell ref="F23:F24"/>
    <mergeCell ref="G23:G24"/>
    <mergeCell ref="H25:H26"/>
    <mergeCell ref="I25:I26"/>
    <mergeCell ref="J25:J26"/>
    <mergeCell ref="K25:K26"/>
    <mergeCell ref="W23:W24"/>
    <mergeCell ref="X23:X24"/>
    <mergeCell ref="Y23:Y24"/>
    <mergeCell ref="H23:H24"/>
    <mergeCell ref="V25:V26"/>
    <mergeCell ref="W25:W26"/>
    <mergeCell ref="X25:X26"/>
    <mergeCell ref="Y25:Y26"/>
    <mergeCell ref="AA25:AA26"/>
    <mergeCell ref="U25:U26"/>
    <mergeCell ref="Z25:Z26"/>
    <mergeCell ref="A25:A26"/>
    <mergeCell ref="C25:C26"/>
    <mergeCell ref="E25:E26"/>
    <mergeCell ref="F25:F26"/>
    <mergeCell ref="G25:G26"/>
    <mergeCell ref="Q23:Q24"/>
    <mergeCell ref="R23:R24"/>
    <mergeCell ref="S23:S24"/>
    <mergeCell ref="T23:T24"/>
    <mergeCell ref="I23:I24"/>
    <mergeCell ref="J23:J24"/>
    <mergeCell ref="K23:M24"/>
    <mergeCell ref="N23:N24"/>
    <mergeCell ref="O23:O24"/>
    <mergeCell ref="P23:P24"/>
    <mergeCell ref="A23:A24"/>
    <mergeCell ref="N25:P26"/>
    <mergeCell ref="Q25:Q26"/>
    <mergeCell ref="R25:R26"/>
    <mergeCell ref="S25:S26"/>
    <mergeCell ref="T25:T26"/>
    <mergeCell ref="L25:L26"/>
    <mergeCell ref="M25:M26"/>
    <mergeCell ref="Z27:Z28"/>
    <mergeCell ref="AA27:AA28"/>
    <mergeCell ref="U27:U28"/>
    <mergeCell ref="V27:V28"/>
    <mergeCell ref="C27:C28"/>
    <mergeCell ref="E27:E28"/>
    <mergeCell ref="F27:F28"/>
    <mergeCell ref="G27:G28"/>
    <mergeCell ref="H29:H30"/>
    <mergeCell ref="I29:I30"/>
    <mergeCell ref="J29:J30"/>
    <mergeCell ref="K29:K30"/>
    <mergeCell ref="W27:W28"/>
    <mergeCell ref="X27:X28"/>
    <mergeCell ref="Y27:Y28"/>
    <mergeCell ref="H27:H28"/>
    <mergeCell ref="T29:V30"/>
    <mergeCell ref="W29:W30"/>
    <mergeCell ref="X29:X30"/>
    <mergeCell ref="Y29:Y30"/>
    <mergeCell ref="Z29:Z30"/>
    <mergeCell ref="AA29:AA30"/>
    <mergeCell ref="A29:A30"/>
    <mergeCell ref="C29:C30"/>
    <mergeCell ref="E29:E30"/>
    <mergeCell ref="F29:F30"/>
    <mergeCell ref="G29:G30"/>
    <mergeCell ref="O27:O28"/>
    <mergeCell ref="P27:P28"/>
    <mergeCell ref="Q27:S28"/>
    <mergeCell ref="T27:T28"/>
    <mergeCell ref="I27:I28"/>
    <mergeCell ref="J27:J28"/>
    <mergeCell ref="K27:K28"/>
    <mergeCell ref="L27:L28"/>
    <mergeCell ref="M27:M28"/>
    <mergeCell ref="N27:N28"/>
    <mergeCell ref="A27:A28"/>
    <mergeCell ref="N29:N30"/>
    <mergeCell ref="O29:O30"/>
    <mergeCell ref="P29:P30"/>
    <mergeCell ref="Q29:Q30"/>
    <mergeCell ref="R29:R30"/>
    <mergeCell ref="S29:S30"/>
    <mergeCell ref="L29:L30"/>
    <mergeCell ref="M29:M30"/>
  </mergeCells>
  <printOptions horizontalCentered="1" verticalCentered="1"/>
  <pageMargins left="0.19685039370078741" right="0.19685039370078741" top="0.19685039370078741" bottom="0.19685039370078741" header="0" footer="0"/>
  <pageSetup paperSize="9" scale="96" orientation="landscape" horizontalDpi="300" verticalDpi="300" r:id="rId1"/>
  <headerFooter alignWithMargins="0"/>
  <colBreaks count="1" manualBreakCount="1">
    <brk id="28" max="37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70C0"/>
    <pageSetUpPr fitToPage="1"/>
  </sheetPr>
  <dimension ref="A1:AW50"/>
  <sheetViews>
    <sheetView view="pageBreakPreview" zoomScaleNormal="100" zoomScaleSheetLayoutView="100" workbookViewId="0">
      <selection activeCell="AA14" sqref="AA14:AA15"/>
    </sheetView>
  </sheetViews>
  <sheetFormatPr defaultRowHeight="12.75" x14ac:dyDescent="0.2"/>
  <cols>
    <col min="1" max="1" width="3.42578125" style="2" customWidth="1"/>
    <col min="2" max="3" width="2" style="2" customWidth="1"/>
    <col min="4" max="4" width="21.140625" style="2" customWidth="1"/>
    <col min="5" max="22" width="2" style="2" customWidth="1"/>
    <col min="23" max="23" width="2.42578125" style="2" customWidth="1"/>
    <col min="24" max="24" width="2" style="2" customWidth="1"/>
    <col min="25" max="25" width="2.5703125" style="2" customWidth="1"/>
    <col min="26" max="26" width="5.7109375" style="2" customWidth="1"/>
    <col min="27" max="27" width="5.7109375" style="8" customWidth="1"/>
    <col min="28" max="28" width="2.5703125" style="2" customWidth="1"/>
    <col min="29" max="29" width="18.7109375" style="4" customWidth="1"/>
    <col min="30" max="30" width="2.7109375" style="3" customWidth="1"/>
    <col min="31" max="31" width="18.7109375" style="4" customWidth="1"/>
    <col min="32" max="36" width="3.140625" style="4" customWidth="1"/>
    <col min="37" max="41" width="3.140625" style="3" customWidth="1"/>
    <col min="42" max="43" width="2.7109375" style="9" customWidth="1"/>
    <col min="44" max="44" width="3.85546875" style="9" customWidth="1"/>
    <col min="45" max="45" width="4" style="9" customWidth="1"/>
    <col min="46" max="46" width="8.42578125" style="3" customWidth="1"/>
    <col min="47" max="47" width="9.42578125" style="3" customWidth="1"/>
    <col min="48" max="48" width="5.7109375" style="4" customWidth="1"/>
    <col min="49" max="49" width="5.28515625" style="2" customWidth="1"/>
    <col min="50" max="53" width="5.7109375" customWidth="1"/>
  </cols>
  <sheetData>
    <row r="1" spans="1:49" s="15" customFormat="1" ht="39.950000000000003" customHeight="1" thickBot="1" x14ac:dyDescent="0.45">
      <c r="C1" s="124" t="s">
        <v>60</v>
      </c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4"/>
      <c r="Y1" s="124"/>
      <c r="Z1" s="124"/>
      <c r="AA1" s="124"/>
      <c r="AB1" s="29"/>
      <c r="AC1" s="105" t="s">
        <v>51</v>
      </c>
      <c r="AD1" s="95"/>
      <c r="AE1" s="105">
        <v>45059</v>
      </c>
      <c r="AF1" s="95"/>
      <c r="AG1" s="95"/>
      <c r="AH1" s="95"/>
      <c r="AI1" s="95"/>
      <c r="AJ1" s="95"/>
      <c r="AK1" s="95"/>
      <c r="AL1" s="95"/>
      <c r="AM1" s="95"/>
      <c r="AN1" s="95"/>
      <c r="AO1" s="95"/>
      <c r="AP1" s="95"/>
      <c r="AQ1" s="95"/>
      <c r="AR1" s="95"/>
      <c r="AS1" s="29"/>
      <c r="AT1" s="37"/>
      <c r="AU1" s="37"/>
      <c r="AV1" s="49"/>
      <c r="AW1" s="14"/>
    </row>
    <row r="2" spans="1:49" ht="13.5" thickBot="1" x14ac:dyDescent="0.25">
      <c r="C2" s="134" t="s">
        <v>42</v>
      </c>
      <c r="D2" s="135"/>
      <c r="E2" s="134">
        <v>1</v>
      </c>
      <c r="F2" s="126"/>
      <c r="G2" s="126"/>
      <c r="H2" s="125">
        <v>2</v>
      </c>
      <c r="I2" s="126"/>
      <c r="J2" s="126"/>
      <c r="K2" s="125">
        <v>3</v>
      </c>
      <c r="L2" s="126"/>
      <c r="M2" s="126"/>
      <c r="N2" s="125">
        <v>4</v>
      </c>
      <c r="O2" s="126"/>
      <c r="P2" s="126"/>
      <c r="Q2" s="125">
        <v>5</v>
      </c>
      <c r="R2" s="126"/>
      <c r="S2" s="126"/>
      <c r="T2" s="125">
        <v>6</v>
      </c>
      <c r="U2" s="126"/>
      <c r="V2" s="135"/>
      <c r="W2" s="147" t="s">
        <v>3</v>
      </c>
      <c r="X2" s="126"/>
      <c r="Y2" s="126"/>
      <c r="Z2" s="125" t="s">
        <v>4</v>
      </c>
      <c r="AA2" s="149" t="s">
        <v>5</v>
      </c>
      <c r="AC2" s="4" t="s">
        <v>10</v>
      </c>
      <c r="AT2" s="39"/>
      <c r="AU2" s="39"/>
      <c r="AV2" s="50"/>
    </row>
    <row r="3" spans="1:49" ht="13.5" thickBot="1" x14ac:dyDescent="0.25">
      <c r="A3"/>
      <c r="B3"/>
      <c r="C3" s="136"/>
      <c r="D3" s="137"/>
      <c r="E3" s="136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  <c r="Q3" s="127"/>
      <c r="R3" s="127"/>
      <c r="S3" s="127"/>
      <c r="T3" s="127"/>
      <c r="U3" s="127"/>
      <c r="V3" s="137"/>
      <c r="W3" s="148"/>
      <c r="X3" s="127"/>
      <c r="Y3" s="127"/>
      <c r="Z3" s="127"/>
      <c r="AA3" s="137"/>
      <c r="AC3" s="40" t="str">
        <f>D5</f>
        <v>Luska Petr</v>
      </c>
      <c r="AD3" s="52" t="s">
        <v>8</v>
      </c>
      <c r="AE3" s="54" t="str">
        <f>D15</f>
        <v>Přikryl Lukáš</v>
      </c>
      <c r="AF3" s="22" t="s">
        <v>103</v>
      </c>
      <c r="AG3" s="22" t="s">
        <v>100</v>
      </c>
      <c r="AH3" s="22" t="s">
        <v>104</v>
      </c>
      <c r="AI3" s="22" t="s">
        <v>103</v>
      </c>
      <c r="AJ3" s="57" t="s">
        <v>103</v>
      </c>
      <c r="AK3" s="10">
        <f>IF(AND(LEN(AF3)&gt;0,MID(AF3,1,1)&lt;&gt;"-"),"1","0")+IF(AND(LEN(AG3)&gt;0,MID(AG3,1,1)&lt;&gt;"-"),"1","0")+IF(AND(LEN(AH3)&gt;0,MID(AH3,1,1)&lt;&gt;"-"),"1","0")+IF(AND(LEN(AI3)&gt;0,MID(AI3,1,1)&lt;&gt;"-"),"1","0")+IF(AND(LEN(AJ3)&gt;0,MID(AJ3,1,1)&lt;&gt;"-"),"1","0")</f>
        <v>2</v>
      </c>
      <c r="AL3" s="11" t="s">
        <v>6</v>
      </c>
      <c r="AM3" s="12">
        <f>IF(AND(LEN(AF3)&gt;0,MID(AF3,1,1)="-"),"1","0")+IF(AND(LEN(AG3)&gt;0,MID(AG3,1,1)="-"),"1","0")+IF(AND(LEN(AH3)&gt;0,MID(AH3,1,1)="-"),"1","0")+IF(AND(LEN(AI3)&gt;0,MID(AI3,1,1)="-"),"1","0")+IF(AND(LEN(AJ3)&gt;0,MID(AJ3,1,1)="-"),"1","0")</f>
        <v>3</v>
      </c>
      <c r="AN3" s="36"/>
      <c r="AO3" s="38"/>
      <c r="AP3" s="38">
        <f>A4</f>
        <v>1</v>
      </c>
      <c r="AQ3" s="51">
        <f>A14</f>
        <v>5</v>
      </c>
      <c r="AR3" s="96" t="str">
        <f>IF(ISNA(MATCH(CONCATENATE(AP3,"-",AQ3),'sk A,B - Muži'!AR$1:'sk A,B - Muži'!AR$36,0)),  IF(ISNA(MATCH(CONCATENATE(AQ3,"-",AP3),'sk A,B - Muži'!AR$1:'sk A,B - Muži'!AR$36,0)),"",-1*MATCH(CONCATENATE(AQ3,"-",AP3),'sk A,B - Muži'!AR$1:'sk A,B - Muži'!AR$36,0) ),MATCH(CONCATENATE(AP3,"-",AQ3),'sk A,B - Muži'!AR$1:'sk A,B - Muži'!AR$36,0)       )</f>
        <v/>
      </c>
      <c r="AS3"/>
      <c r="AT3"/>
      <c r="AU3"/>
      <c r="AV3"/>
      <c r="AW3"/>
    </row>
    <row r="4" spans="1:49" x14ac:dyDescent="0.2">
      <c r="A4" s="159">
        <f>IF(ISNA(MATCH(1,'sk A,B - Muži'!AA4:'sk A,B - Muži'!AA14,0)),"", INDEX('sk A,B - Muži'!A4:'sk A,B - Muži'!A14,MATCH(1,'sk A,B - Muži'!AA4:'sk A,B - Muži'!AA14,0)))</f>
        <v>1</v>
      </c>
      <c r="B4" s="25"/>
      <c r="C4" s="184">
        <v>1</v>
      </c>
      <c r="D4" s="34" t="str">
        <f>IF(COUNTIF(seznam!$A$2:$A$13,A4)=1,VLOOKUP(A4,seznam!$A$2:$C$13,3,FALSE),"------")</f>
        <v>MS Brno</v>
      </c>
      <c r="E4" s="165"/>
      <c r="F4" s="166"/>
      <c r="G4" s="167"/>
      <c r="H4" s="162">
        <f>AK12</f>
        <v>3</v>
      </c>
      <c r="I4" s="138" t="s">
        <v>6</v>
      </c>
      <c r="J4" s="161">
        <f>AM12</f>
        <v>1</v>
      </c>
      <c r="K4" s="162">
        <f>AM18</f>
        <v>3</v>
      </c>
      <c r="L4" s="138" t="s">
        <v>6</v>
      </c>
      <c r="M4" s="161">
        <f>AK18</f>
        <v>2</v>
      </c>
      <c r="N4" s="162">
        <f>AK25</f>
        <v>3</v>
      </c>
      <c r="O4" s="138" t="s">
        <v>6</v>
      </c>
      <c r="P4" s="138">
        <f>AM25</f>
        <v>1</v>
      </c>
      <c r="Q4" s="162">
        <f>AM33</f>
        <v>0</v>
      </c>
      <c r="R4" s="138" t="s">
        <v>6</v>
      </c>
      <c r="S4" s="161">
        <f>AK33</f>
        <v>3</v>
      </c>
      <c r="T4" s="162">
        <f>AK3</f>
        <v>2</v>
      </c>
      <c r="U4" s="138" t="s">
        <v>6</v>
      </c>
      <c r="V4" s="132">
        <f>AM3</f>
        <v>3</v>
      </c>
      <c r="W4" s="138">
        <f>H4+K4+N4+Q4+T4</f>
        <v>11</v>
      </c>
      <c r="X4" s="138" t="s">
        <v>6</v>
      </c>
      <c r="Y4" s="161">
        <f>J4+M4+P4+S4+V4</f>
        <v>10</v>
      </c>
      <c r="Z4" s="150">
        <f>IF(E4&gt;G4,2,IF(AND(E4&lt;G4,F4=":"),1,0))+IF(H4&gt;J4,2,IF(AND(H4&lt;J4,I4=":"),1,0))+IF(K4&gt;M4,2,IF(AND(K4&lt;M4,L4=":"),1,0))+IF(N4&gt;P4,2,IF(AND(N4&lt;P4,O4=":"),1,0))+IF(Q4&gt;S4,2,IF(AND(Q4&lt;S4,R4=":"),1,0))+IF(T4&gt;V4,2,IF(AND(T4&lt;V4,U4=":"),1,0))</f>
        <v>8</v>
      </c>
      <c r="AA4" s="158">
        <v>2</v>
      </c>
      <c r="AC4" s="41" t="str">
        <f>D7</f>
        <v>Krištof Martin</v>
      </c>
      <c r="AD4" s="7" t="s">
        <v>8</v>
      </c>
      <c r="AE4" s="55" t="str">
        <f>D13</f>
        <v>Zukal Filip</v>
      </c>
      <c r="AF4" s="20" t="s">
        <v>114</v>
      </c>
      <c r="AG4" s="20" t="s">
        <v>106</v>
      </c>
      <c r="AH4" s="20" t="s">
        <v>95</v>
      </c>
      <c r="AI4" s="20" t="str">
        <f>IF(ISNUMBER($AR4),
      IF(SIGN($AR4)&gt;=0,
           IF( ISBLANK(INDEX('sk A,B - Muži'!$A$1:'sk A,B - Muži'!$AM$36,ABS($AR4),COLUMN())),"", INDEX('sk A,B - Muži'!$A$1:'sk A,B - Muži'!$AM$36,ABS($AR4),COLUMN())),
           IF(MID(INDEX('sk A,B - Muži'!$A$1:'sk A,B - Muži'!$AM$36,ABS($AR4),COLUMN()),1,1)="-",
                MID(INDEX('sk A,B - Muži'!$A$1:'sk A,B - Muži'!$AM$36,ABS($AR4),COLUMN()),2,5),
                IF( ISBLANK(INDEX('sk A,B - Muži'!$A$1:'sk A,B - Muži'!$AM$36,ABS($AR4),COLUMN())), "",   CONCATENATE("-",INDEX('sk A,B - Muži'!$A$1:'sk A,B - Muži'!$AM$36,ABS($AR4),COLUMN()))   )
               )
          ),
        ""
      )</f>
        <v/>
      </c>
      <c r="AJ4" s="53" t="str">
        <f>IF(ISNUMBER($AR4),
      IF(SIGN($AR4)&gt;=0,
           IF( ISBLANK(INDEX('sk A,B - Muži'!$A$1:'sk A,B - Muži'!$AM$36,ABS($AR4),COLUMN())),"", INDEX('sk A,B - Muži'!$A$1:'sk A,B - Muži'!$AM$36,ABS($AR4),COLUMN())),
           IF(MID(INDEX('sk A,B - Muži'!$A$1:'sk A,B - Muži'!$AM$36,ABS($AR4),COLUMN()),1,1)="-",
                MID(INDEX('sk A,B - Muži'!$A$1:'sk A,B - Muži'!$AM$36,ABS($AR4),COLUMN()),2,5),
                IF( ISBLANK(INDEX('sk A,B - Muži'!$A$1:'sk A,B - Muži'!$AM$36,ABS($AR4),COLUMN())), "",   CONCATENATE("-",INDEX('sk A,B - Muži'!$A$1:'sk A,B - Muži'!$AM$36,ABS($AR4),COLUMN()))   )
               )
          ),
        ""
      )</f>
        <v/>
      </c>
      <c r="AK4" s="27">
        <f t="shared" ref="AK4:AK36" si="0">IF(AND(LEN(AF4)&gt;0,MID(AF4,1,1)&lt;&gt;"-"),"1","0")+IF(AND(LEN(AG4)&gt;0,MID(AG4,1,1)&lt;&gt;"-"),"1","0")+IF(AND(LEN(AH4)&gt;0,MID(AH4,1,1)&lt;&gt;"-"),"1","0")+IF(AND(LEN(AI4)&gt;0,MID(AI4,1,1)&lt;&gt;"-"),"1","0")+IF(AND(LEN(AJ4)&gt;0,MID(AJ4,1,1)&lt;&gt;"-"),"1","0")</f>
        <v>0</v>
      </c>
      <c r="AL4" s="13" t="s">
        <v>6</v>
      </c>
      <c r="AM4" s="28">
        <f t="shared" ref="AM4:AM36" si="1">IF(AND(LEN(AF4)&gt;0,MID(AF4,1,1)="-"),"1","0")+IF(AND(LEN(AG4)&gt;0,MID(AG4,1,1)="-"),"1","0")+IF(AND(LEN(AH4)&gt;0,MID(AH4,1,1)="-"),"1","0")+IF(AND(LEN(AI4)&gt;0,MID(AI4,1,1)="-"),"1","0")+IF(AND(LEN(AJ4)&gt;0,MID(AJ4,1,1)="-"),"1","0")</f>
        <v>3</v>
      </c>
      <c r="AN4" s="36"/>
      <c r="AO4" s="38"/>
      <c r="AP4" s="38">
        <f>A6</f>
        <v>8</v>
      </c>
      <c r="AQ4" s="51">
        <f>A12</f>
        <v>2</v>
      </c>
      <c r="AR4" s="96" t="str">
        <f>IF(ISNA(MATCH(CONCATENATE(AP4,"-",AQ4),'sk A,B - Muži'!AR$1:'sk A,B - Muži'!AR$36,0)),  IF(ISNA(MATCH(CONCATENATE(AQ4,"-",AP4),'sk A,B - Muži'!AR$1:'sk A,B - Muži'!AR$36,0)),"",-1*MATCH(CONCATENATE(AQ4,"-",AP4),'sk A,B - Muži'!AR$1:'sk A,B - Muži'!AR$36,0) ),MATCH(CONCATENATE(AP4,"-",AQ4),'sk A,B - Muži'!AR$1:'sk A,B - Muži'!AR$36,0)       )</f>
        <v/>
      </c>
      <c r="AS4"/>
      <c r="AT4"/>
      <c r="AU4"/>
      <c r="AV4"/>
      <c r="AW4"/>
    </row>
    <row r="5" spans="1:49" x14ac:dyDescent="0.2">
      <c r="A5" s="160"/>
      <c r="B5"/>
      <c r="C5" s="164"/>
      <c r="D5" s="32" t="str">
        <f>IF(COUNTIF(seznam!$A$2:$A$13,A4)=1,VLOOKUP(A4,seznam!$A$2:$C$13,2,FALSE),"------")</f>
        <v>Luska Petr</v>
      </c>
      <c r="E5" s="168"/>
      <c r="F5" s="169"/>
      <c r="G5" s="170"/>
      <c r="H5" s="140"/>
      <c r="I5" s="129"/>
      <c r="J5" s="157"/>
      <c r="K5" s="140"/>
      <c r="L5" s="129"/>
      <c r="M5" s="157"/>
      <c r="N5" s="140"/>
      <c r="O5" s="129"/>
      <c r="P5" s="155"/>
      <c r="Q5" s="140"/>
      <c r="R5" s="129"/>
      <c r="S5" s="157"/>
      <c r="T5" s="140"/>
      <c r="U5" s="129"/>
      <c r="V5" s="133"/>
      <c r="W5" s="155"/>
      <c r="X5" s="155"/>
      <c r="Y5" s="157"/>
      <c r="Z5" s="151"/>
      <c r="AA5" s="154"/>
      <c r="AC5" s="41" t="str">
        <f>D9</f>
        <v>Pokorný Martin</v>
      </c>
      <c r="AD5" s="7" t="s">
        <v>8</v>
      </c>
      <c r="AE5" s="55" t="str">
        <f>D11</f>
        <v>Huták Ondřej</v>
      </c>
      <c r="AF5" s="20" t="s">
        <v>107</v>
      </c>
      <c r="AG5" s="20" t="s">
        <v>92</v>
      </c>
      <c r="AH5" s="20" t="s">
        <v>95</v>
      </c>
      <c r="AI5" s="20" t="s">
        <v>92</v>
      </c>
      <c r="AJ5" s="53" t="s">
        <v>99</v>
      </c>
      <c r="AK5" s="27">
        <f t="shared" si="0"/>
        <v>2</v>
      </c>
      <c r="AL5" s="13" t="s">
        <v>6</v>
      </c>
      <c r="AM5" s="28">
        <f t="shared" si="1"/>
        <v>3</v>
      </c>
      <c r="AN5" s="36"/>
      <c r="AO5" s="38"/>
      <c r="AP5" s="38">
        <f>A8</f>
        <v>4</v>
      </c>
      <c r="AQ5" s="51">
        <f>A10</f>
        <v>3</v>
      </c>
      <c r="AR5" s="96" t="str">
        <f>IF(ISNA(MATCH(CONCATENATE(AP5,"-",AQ5),'sk A,B - Muži'!AR$1:'sk A,B - Muži'!AR$36,0)),  IF(ISNA(MATCH(CONCATENATE(AQ5,"-",AP5),'sk A,B - Muži'!AR$1:'sk A,B - Muži'!AR$36,0)),"",-1*MATCH(CONCATENATE(AQ5,"-",AP5),'sk A,B - Muži'!AR$1:'sk A,B - Muži'!AR$36,0) ),MATCH(CONCATENATE(AP5,"-",AQ5),'sk A,B - Muži'!AR$1:'sk A,B - Muži'!AR$36,0)       )</f>
        <v/>
      </c>
      <c r="AS5"/>
      <c r="AT5"/>
      <c r="AU5"/>
      <c r="AV5"/>
      <c r="AW5"/>
    </row>
    <row r="6" spans="1:49" x14ac:dyDescent="0.2">
      <c r="A6" s="159">
        <f>IF(ISNA(MATCH(3,'sk A,B - Muži'!AA4:'sk A,B - Muži'!AA14,0)),"", INDEX('sk A,B - Muži'!A4:'sk A,B - Muži'!A14,MATCH(3,'sk A,B - Muži'!AA4:'sk A,B - Muži'!AA14,0)))</f>
        <v>8</v>
      </c>
      <c r="B6" s="25"/>
      <c r="C6" s="163">
        <v>2</v>
      </c>
      <c r="D6" s="35" t="str">
        <f>IF(COUNTIF(seznam!$A$2:$A$13,A6)=1,VLOOKUP(A6,seznam!$A$2:$C$13,3,FALSE),"------")</f>
        <v>KST Blansko</v>
      </c>
      <c r="E6" s="176">
        <f>AM12</f>
        <v>1</v>
      </c>
      <c r="F6" s="128" t="s">
        <v>6</v>
      </c>
      <c r="G6" s="156">
        <f>AK12</f>
        <v>3</v>
      </c>
      <c r="H6" s="141"/>
      <c r="I6" s="142"/>
      <c r="J6" s="174"/>
      <c r="K6" s="139">
        <f>AK26</f>
        <v>2</v>
      </c>
      <c r="L6" s="128" t="s">
        <v>6</v>
      </c>
      <c r="M6" s="156">
        <f>AM26</f>
        <v>3</v>
      </c>
      <c r="N6" s="139">
        <f>AM32</f>
        <v>1</v>
      </c>
      <c r="O6" s="128" t="s">
        <v>6</v>
      </c>
      <c r="P6" s="128">
        <f>AK32</f>
        <v>3</v>
      </c>
      <c r="Q6" s="139">
        <f>AK4</f>
        <v>0</v>
      </c>
      <c r="R6" s="128" t="s">
        <v>6</v>
      </c>
      <c r="S6" s="156">
        <f>AM4</f>
        <v>3</v>
      </c>
      <c r="T6" s="139">
        <f>AK17</f>
        <v>0</v>
      </c>
      <c r="U6" s="128" t="s">
        <v>6</v>
      </c>
      <c r="V6" s="130">
        <f>AM17</f>
        <v>3</v>
      </c>
      <c r="W6" s="128">
        <f>E6+K6+N6+Q6+T6</f>
        <v>4</v>
      </c>
      <c r="X6" s="128" t="s">
        <v>6</v>
      </c>
      <c r="Y6" s="156">
        <f>G6+M6+P6+S6+V6</f>
        <v>15</v>
      </c>
      <c r="Z6" s="150">
        <f>IF(E6&gt;G6,2,IF(AND(E6&lt;G6,F6=":"),1,0))+IF(H6&gt;J6,2,IF(AND(H6&lt;J6,I6=":"),1,0))+IF(K6&gt;M6,2,IF(AND(K6&lt;M6,L6=":"),1,0))+IF(N6&gt;P6,2,IF(AND(N6&lt;P6,O6=":"),1,0))+IF(Q6&gt;S6,2,IF(AND(Q6&lt;S6,R6=":"),1,0))+IF(T6&gt;V6,2,IF(AND(T6&lt;V6,U6=":"),1,0))</f>
        <v>5</v>
      </c>
      <c r="AA6" s="152">
        <v>6</v>
      </c>
      <c r="AC6" s="41" t="str">
        <f>D20</f>
        <v>Pilát Ondřej</v>
      </c>
      <c r="AD6" s="7"/>
      <c r="AE6" s="55" t="str">
        <f>D30</f>
        <v>Dočkálek Petr</v>
      </c>
      <c r="AF6" s="20" t="s">
        <v>103</v>
      </c>
      <c r="AG6" s="20" t="s">
        <v>99</v>
      </c>
      <c r="AH6" s="20" t="s">
        <v>106</v>
      </c>
      <c r="AI6" s="20" t="str">
        <f>IF(ISNUMBER($AR6),
      IF(SIGN($AR6)&gt;=0,
           IF( ISBLANK(INDEX('sk A,B - Muži'!$A$1:'sk A,B - Muži'!$AM$36,ABS($AR6),COLUMN())),"", INDEX('sk A,B - Muži'!$A$1:'sk A,B - Muži'!$AM$36,ABS($AR6),COLUMN())),
           IF(MID(INDEX('sk A,B - Muži'!$A$1:'sk A,B - Muži'!$AM$36,ABS($AR6),COLUMN()),1,1)="-",
                MID(INDEX('sk A,B - Muži'!$A$1:'sk A,B - Muži'!$AM$36,ABS($AR6),COLUMN()),2,5),
                IF( ISBLANK(INDEX('sk A,B - Muži'!$A$1:'sk A,B - Muži'!$AM$36,ABS($AR6),COLUMN())), "",   CONCATENATE("-",INDEX('sk A,B - Muži'!$A$1:'sk A,B - Muži'!$AM$36,ABS($AR6),COLUMN()))   )
               )
          ),
        ""
      )</f>
        <v/>
      </c>
      <c r="AJ6" s="53" t="str">
        <f>IF(ISNUMBER($AR6),
      IF(SIGN($AR6)&gt;=0,
           IF( ISBLANK(INDEX('sk A,B - Muži'!$A$1:'sk A,B - Muži'!$AM$36,ABS($AR6),COLUMN())),"", INDEX('sk A,B - Muži'!$A$1:'sk A,B - Muži'!$AM$36,ABS($AR6),COLUMN())),
           IF(MID(INDEX('sk A,B - Muži'!$A$1:'sk A,B - Muži'!$AM$36,ABS($AR6),COLUMN()),1,1)="-",
                MID(INDEX('sk A,B - Muži'!$A$1:'sk A,B - Muži'!$AM$36,ABS($AR6),COLUMN()),2,5),
                IF( ISBLANK(INDEX('sk A,B - Muži'!$A$1:'sk A,B - Muži'!$AM$36,ABS($AR6),COLUMN())), "",   CONCATENATE("-",INDEX('sk A,B - Muži'!$A$1:'sk A,B - Muži'!$AM$36,ABS($AR6),COLUMN()))   )
               )
          ),
        ""
      )</f>
        <v/>
      </c>
      <c r="AK6" s="27">
        <f t="shared" si="0"/>
        <v>0</v>
      </c>
      <c r="AL6" s="13" t="s">
        <v>6</v>
      </c>
      <c r="AM6" s="28">
        <f t="shared" si="1"/>
        <v>3</v>
      </c>
      <c r="AN6" s="36"/>
      <c r="AO6" s="38"/>
      <c r="AP6" s="38">
        <f>A19</f>
        <v>9</v>
      </c>
      <c r="AQ6" s="51">
        <f>A29</f>
        <v>11</v>
      </c>
      <c r="AR6" s="96" t="str">
        <f>IF(ISNA(MATCH(CONCATENATE(AP6,"-",AQ6),'sk A,B - Muži'!AR$1:'sk A,B - Muži'!AR$36,0)),  IF(ISNA(MATCH(CONCATENATE(AQ6,"-",AP6),'sk A,B - Muži'!AR$1:'sk A,B - Muži'!AR$36,0)),"",-1*MATCH(CONCATENATE(AQ6,"-",AP6),'sk A,B - Muži'!AR$1:'sk A,B - Muži'!AR$36,0) ),MATCH(CONCATENATE(AP6,"-",AQ6),'sk A,B - Muži'!AR$1:'sk A,B - Muži'!AR$36,0)       )</f>
        <v/>
      </c>
      <c r="AS6"/>
      <c r="AT6"/>
      <c r="AU6"/>
      <c r="AV6"/>
      <c r="AW6"/>
    </row>
    <row r="7" spans="1:49" x14ac:dyDescent="0.2">
      <c r="A7" s="160"/>
      <c r="B7"/>
      <c r="C7" s="164"/>
      <c r="D7" s="32" t="str">
        <f>IF(COUNTIF(seznam!$A$2:$A$13,A6)=1,VLOOKUP(A6,seznam!$A$2:$C$13,2,FALSE),"------")</f>
        <v>Krištof Martin</v>
      </c>
      <c r="E7" s="177"/>
      <c r="F7" s="129"/>
      <c r="G7" s="157"/>
      <c r="H7" s="175"/>
      <c r="I7" s="169"/>
      <c r="J7" s="170"/>
      <c r="K7" s="140"/>
      <c r="L7" s="129"/>
      <c r="M7" s="157"/>
      <c r="N7" s="140"/>
      <c r="O7" s="129"/>
      <c r="P7" s="155"/>
      <c r="Q7" s="140"/>
      <c r="R7" s="129"/>
      <c r="S7" s="157"/>
      <c r="T7" s="140"/>
      <c r="U7" s="129"/>
      <c r="V7" s="133"/>
      <c r="W7" s="155"/>
      <c r="X7" s="129"/>
      <c r="Y7" s="157"/>
      <c r="Z7" s="151"/>
      <c r="AA7" s="154"/>
      <c r="AC7" s="41" t="str">
        <f>D22</f>
        <v>Sehnal Richard</v>
      </c>
      <c r="AD7" s="7"/>
      <c r="AE7" s="55" t="str">
        <f>D28</f>
        <v>Chofreh Ali</v>
      </c>
      <c r="AF7" s="20" t="s">
        <v>95</v>
      </c>
      <c r="AG7" s="20" t="s">
        <v>114</v>
      </c>
      <c r="AH7" s="20" t="s">
        <v>109</v>
      </c>
      <c r="AI7" s="20" t="str">
        <f>IF(ISNUMBER($AR7),
      IF(SIGN($AR7)&gt;=0,
           IF( ISBLANK(INDEX('sk A,B - Muži'!$A$1:'sk A,B - Muži'!$AM$36,ABS($AR7),COLUMN())),"", INDEX('sk A,B - Muži'!$A$1:'sk A,B - Muži'!$AM$36,ABS($AR7),COLUMN())),
           IF(MID(INDEX('sk A,B - Muži'!$A$1:'sk A,B - Muži'!$AM$36,ABS($AR7),COLUMN()),1,1)="-",
                MID(INDEX('sk A,B - Muži'!$A$1:'sk A,B - Muži'!$AM$36,ABS($AR7),COLUMN()),2,5),
                IF( ISBLANK(INDEX('sk A,B - Muži'!$A$1:'sk A,B - Muži'!$AM$36,ABS($AR7),COLUMN())), "",   CONCATENATE("-",INDEX('sk A,B - Muži'!$A$1:'sk A,B - Muži'!$AM$36,ABS($AR7),COLUMN()))   )
               )
          ),
        ""
      )</f>
        <v/>
      </c>
      <c r="AJ7" s="53" t="str">
        <f>IF(ISNUMBER($AR7),
      IF(SIGN($AR7)&gt;=0,
           IF( ISBLANK(INDEX('sk A,B - Muži'!$A$1:'sk A,B - Muži'!$AM$36,ABS($AR7),COLUMN())),"", INDEX('sk A,B - Muži'!$A$1:'sk A,B - Muži'!$AM$36,ABS($AR7),COLUMN())),
           IF(MID(INDEX('sk A,B - Muži'!$A$1:'sk A,B - Muži'!$AM$36,ABS($AR7),COLUMN()),1,1)="-",
                MID(INDEX('sk A,B - Muži'!$A$1:'sk A,B - Muži'!$AM$36,ABS($AR7),COLUMN()),2,5),
                IF( ISBLANK(INDEX('sk A,B - Muži'!$A$1:'sk A,B - Muži'!$AM$36,ABS($AR7),COLUMN())), "",   CONCATENATE("-",INDEX('sk A,B - Muži'!$A$1:'sk A,B - Muži'!$AM$36,ABS($AR7),COLUMN()))   )
               )
          ),
        ""
      )</f>
        <v/>
      </c>
      <c r="AK7" s="27">
        <f t="shared" si="0"/>
        <v>0</v>
      </c>
      <c r="AL7" s="13" t="s">
        <v>6</v>
      </c>
      <c r="AM7" s="28">
        <f t="shared" si="1"/>
        <v>3</v>
      </c>
      <c r="AN7" s="9"/>
      <c r="AO7" s="38"/>
      <c r="AP7" s="3">
        <f>A21</f>
        <v>12</v>
      </c>
      <c r="AQ7" s="4">
        <f>A27</f>
        <v>10</v>
      </c>
      <c r="AR7" s="96" t="str">
        <f>IF(ISNA(MATCH(CONCATENATE(AP7,"-",AQ7),'sk A,B - Muži'!AR$1:'sk A,B - Muži'!AR$36,0)),  IF(ISNA(MATCH(CONCATENATE(AQ7,"-",AP7),'sk A,B - Muži'!AR$1:'sk A,B - Muži'!AR$36,0)),"",-1*MATCH(CONCATENATE(AQ7,"-",AP7),'sk A,B - Muži'!AR$1:'sk A,B - Muži'!AR$36,0) ),MATCH(CONCATENATE(AP7,"-",AQ7),'sk A,B - Muži'!AR$1:'sk A,B - Muži'!AR$36,0)       )</f>
        <v/>
      </c>
      <c r="AS7"/>
      <c r="AT7"/>
      <c r="AU7"/>
      <c r="AV7"/>
      <c r="AW7"/>
    </row>
    <row r="8" spans="1:49" ht="13.5" thickBot="1" x14ac:dyDescent="0.25">
      <c r="A8" s="159">
        <f>IF(ISNA(MATCH(2,'sk A,B - Muži'!AA4:'sk A,B - Muži'!AA14,0)),"", INDEX('sk A,B - Muži'!A4:'sk A,B - Muži'!A14,MATCH(2,'sk A,B - Muži'!AA4:'sk A,B - Muži'!AA14,0)))</f>
        <v>4</v>
      </c>
      <c r="B8" s="25"/>
      <c r="C8" s="163">
        <v>3</v>
      </c>
      <c r="D8" s="35" t="str">
        <f>IF(COUNTIF(seznam!$A$2:$A$13,A8)=1,VLOOKUP(A8,seznam!$A$2:$C$13,3,FALSE),"------")</f>
        <v>KST Blansko</v>
      </c>
      <c r="E8" s="176">
        <f>AK18</f>
        <v>2</v>
      </c>
      <c r="F8" s="128" t="s">
        <v>6</v>
      </c>
      <c r="G8" s="156">
        <f>AM18</f>
        <v>3</v>
      </c>
      <c r="H8" s="139">
        <f>AM26</f>
        <v>3</v>
      </c>
      <c r="I8" s="128" t="s">
        <v>6</v>
      </c>
      <c r="J8" s="156">
        <f>AK26</f>
        <v>2</v>
      </c>
      <c r="K8" s="141"/>
      <c r="L8" s="142"/>
      <c r="M8" s="174"/>
      <c r="N8" s="139">
        <f>AK5</f>
        <v>2</v>
      </c>
      <c r="O8" s="128" t="s">
        <v>6</v>
      </c>
      <c r="P8" s="128">
        <f>AM5</f>
        <v>3</v>
      </c>
      <c r="Q8" s="139">
        <f>AM11</f>
        <v>2</v>
      </c>
      <c r="R8" s="128" t="s">
        <v>6</v>
      </c>
      <c r="S8" s="156">
        <f>AK11</f>
        <v>3</v>
      </c>
      <c r="T8" s="139">
        <f>AK31</f>
        <v>2</v>
      </c>
      <c r="U8" s="128" t="s">
        <v>6</v>
      </c>
      <c r="V8" s="130">
        <f>AM31</f>
        <v>3</v>
      </c>
      <c r="W8" s="128">
        <f>H8+E8+N8+Q8+T8</f>
        <v>11</v>
      </c>
      <c r="X8" s="128" t="s">
        <v>6</v>
      </c>
      <c r="Y8" s="156">
        <f>J8+G8+P8+S8+V8</f>
        <v>14</v>
      </c>
      <c r="Z8" s="150">
        <f>IF(E8&gt;G8,2,IF(AND(E8&lt;G8,F8=":"),1,0))+IF(H8&gt;J8,2,IF(AND(H8&lt;J8,I8=":"),1,0))+IF(K8&gt;M8,2,IF(AND(K8&lt;M8,L8=":"),1,0))+IF(N8&gt;P8,2,IF(AND(N8&lt;P8,O8=":"),1,0))+IF(Q8&gt;S8,2,IF(AND(Q8&lt;S8,R8=":"),1,0))+IF(T8&gt;V8,2,IF(AND(T8&lt;V8,U8=":"),1,0))</f>
        <v>6</v>
      </c>
      <c r="AA8" s="152">
        <v>5</v>
      </c>
      <c r="AC8" s="42" t="str">
        <f>D24</f>
        <v>Vokřínek Petr</v>
      </c>
      <c r="AD8" s="43"/>
      <c r="AE8" s="56" t="str">
        <f>D26</f>
        <v>Flajšar Petr</v>
      </c>
      <c r="AF8" s="58" t="s">
        <v>90</v>
      </c>
      <c r="AG8" s="58" t="s">
        <v>100</v>
      </c>
      <c r="AH8" s="58" t="s">
        <v>97</v>
      </c>
      <c r="AI8" s="58" t="s">
        <v>113</v>
      </c>
      <c r="AJ8" s="58" t="s">
        <v>92</v>
      </c>
      <c r="AK8" s="46">
        <f t="shared" si="0"/>
        <v>3</v>
      </c>
      <c r="AL8" s="47" t="s">
        <v>6</v>
      </c>
      <c r="AM8" s="48">
        <f t="shared" si="1"/>
        <v>2</v>
      </c>
      <c r="AN8" s="36"/>
      <c r="AO8" s="38"/>
      <c r="AP8" s="38">
        <f>A23</f>
        <v>6</v>
      </c>
      <c r="AQ8" s="51">
        <f>A25</f>
        <v>7</v>
      </c>
      <c r="AR8" s="96" t="str">
        <f>IF(ISNA(MATCH(CONCATENATE(AP8,"-",AQ8),'sk A,B - Muži'!AR$1:'sk A,B - Muži'!AR$36,0)),  IF(ISNA(MATCH(CONCATENATE(AQ8,"-",AP8),'sk A,B - Muži'!AR$1:'sk A,B - Muži'!AR$36,0)),"",-1*MATCH(CONCATENATE(AQ8,"-",AP8),'sk A,B - Muži'!AR$1:'sk A,B - Muži'!AR$36,0) ),MATCH(CONCATENATE(AP8,"-",AQ8),'sk A,B - Muži'!AR$1:'sk A,B - Muži'!AR$36,0)       )</f>
        <v/>
      </c>
      <c r="AS8"/>
      <c r="AT8"/>
      <c r="AU8"/>
      <c r="AV8"/>
      <c r="AW8"/>
    </row>
    <row r="9" spans="1:49" ht="13.5" thickBot="1" x14ac:dyDescent="0.25">
      <c r="A9" s="160"/>
      <c r="B9"/>
      <c r="C9" s="164"/>
      <c r="D9" s="32" t="str">
        <f>IF(COUNTIF(seznam!$A$2:$A$13,A8)=1,VLOOKUP(A8,seznam!$A$2:$C$13,2,FALSE),"------")</f>
        <v>Pokorný Martin</v>
      </c>
      <c r="E9" s="177"/>
      <c r="F9" s="129"/>
      <c r="G9" s="157"/>
      <c r="H9" s="140"/>
      <c r="I9" s="129"/>
      <c r="J9" s="157"/>
      <c r="K9" s="175"/>
      <c r="L9" s="169"/>
      <c r="M9" s="170"/>
      <c r="N9" s="140"/>
      <c r="O9" s="129"/>
      <c r="P9" s="155"/>
      <c r="Q9" s="140"/>
      <c r="R9" s="129"/>
      <c r="S9" s="157"/>
      <c r="T9" s="140"/>
      <c r="U9" s="129"/>
      <c r="V9" s="133"/>
      <c r="W9" s="155"/>
      <c r="X9" s="155"/>
      <c r="Y9" s="157"/>
      <c r="Z9" s="151"/>
      <c r="AA9" s="154"/>
      <c r="AC9" s="4" t="s">
        <v>11</v>
      </c>
      <c r="AK9" s="100"/>
      <c r="AL9" s="9"/>
      <c r="AM9" s="9"/>
      <c r="AN9" s="36"/>
      <c r="AO9" s="38"/>
      <c r="AP9" s="38"/>
      <c r="AQ9" s="51"/>
      <c r="AR9" s="96" t="str">
        <f>IF(ISNA(MATCH(CONCATENATE(AP9,"-",AQ9),'sk A,B - Muži'!AR$1:'sk A,B - Muži'!AR$36,0)),  IF(ISNA(MATCH(CONCATENATE(AQ9,"-",AP9),'sk A,B - Muži'!AR$1:'sk A,B - Muži'!AR$36,0)),"",-1*MATCH(CONCATENATE(AQ9,"-",AP9),'sk A,B - Muži'!AR$1:'sk A,B - Muži'!AR$36,0) ),MATCH(CONCATENATE(AP9,"-",AQ9),'sk A,B - Muži'!AR$1:'sk A,B - Muži'!AR$36,0)       )</f>
        <v/>
      </c>
      <c r="AS9"/>
      <c r="AT9"/>
      <c r="AU9"/>
      <c r="AV9"/>
      <c r="AW9"/>
    </row>
    <row r="10" spans="1:49" x14ac:dyDescent="0.2">
      <c r="A10" s="159">
        <f>IF(ISNA(MATCH(2,'sk A,B - Muži'!AA19:'sk A,B - Muži'!AA29,0)),"", INDEX('sk A,B - Muži'!A19:'sk A,B - Muži'!A29,MATCH(2,'sk A,B - Muži'!AA19:'sk A,B - Muži'!AA29,0)))</f>
        <v>3</v>
      </c>
      <c r="B10" s="25"/>
      <c r="C10" s="163">
        <v>4</v>
      </c>
      <c r="D10" s="35" t="str">
        <f>IF(COUNTIF(seznam!$A$2:$A$13,A10)=1,VLOOKUP(A10,seznam!$A$2:$C$13,3,FALSE),"------")</f>
        <v>Klobouky u Brna</v>
      </c>
      <c r="E10" s="176">
        <f>AM25</f>
        <v>1</v>
      </c>
      <c r="F10" s="128" t="s">
        <v>6</v>
      </c>
      <c r="G10" s="156">
        <f>AK25</f>
        <v>3</v>
      </c>
      <c r="H10" s="139">
        <f>AK32</f>
        <v>3</v>
      </c>
      <c r="I10" s="128" t="s">
        <v>6</v>
      </c>
      <c r="J10" s="156">
        <f>AM32</f>
        <v>1</v>
      </c>
      <c r="K10" s="139">
        <f>AM5</f>
        <v>3</v>
      </c>
      <c r="L10" s="128" t="s">
        <v>6</v>
      </c>
      <c r="M10" s="156">
        <f>AK5</f>
        <v>2</v>
      </c>
      <c r="N10" s="141"/>
      <c r="O10" s="142"/>
      <c r="P10" s="142"/>
      <c r="Q10" s="139">
        <f>AK19</f>
        <v>0</v>
      </c>
      <c r="R10" s="128" t="s">
        <v>6</v>
      </c>
      <c r="S10" s="156">
        <f>AM19</f>
        <v>3</v>
      </c>
      <c r="T10" s="139">
        <f>AM10</f>
        <v>3</v>
      </c>
      <c r="U10" s="128" t="s">
        <v>6</v>
      </c>
      <c r="V10" s="130">
        <f>AK10</f>
        <v>1</v>
      </c>
      <c r="W10" s="128">
        <f>H10+K10+E10+Q10+T10</f>
        <v>10</v>
      </c>
      <c r="X10" s="128" t="s">
        <v>6</v>
      </c>
      <c r="Y10" s="156">
        <f>J10+M10+G10+S10+V10</f>
        <v>10</v>
      </c>
      <c r="Z10" s="150">
        <f>IF(E10&gt;G10,2,IF(AND(E10&lt;G10,F10=":"),1,0))+IF(H10&gt;J10,2,IF(AND(H10&lt;J10,I10=":"),1,0))+IF(K10&gt;M10,2,IF(AND(K10&lt;M10,L10=":"),1,0))+IF(N10&gt;P10,2,IF(AND(N10&lt;P10,O10=":"),1,0))+IF(Q10&gt;S10,2,IF(AND(Q10&lt;S10,R10=":"),1,0))+IF(T10&gt;V10,2,IF(AND(T10&lt;V10,U10=":"),1,0))</f>
        <v>8</v>
      </c>
      <c r="AA10" s="152">
        <v>3</v>
      </c>
      <c r="AC10" s="40" t="str">
        <f>D15</f>
        <v>Přikryl Lukáš</v>
      </c>
      <c r="AD10" s="52" t="s">
        <v>8</v>
      </c>
      <c r="AE10" s="5" t="str">
        <f>D11</f>
        <v>Huták Ondřej</v>
      </c>
      <c r="AF10" s="21" t="str">
        <f>IF(ISNUMBER($AR10),
      IF(SIGN($AR10)&gt;=0,
           IF( ISBLANK(INDEX('sk A,B - Muži'!$A$1:'sk A,B - Muži'!$AM$36,ABS($AR10),COLUMN())),"", INDEX('sk A,B - Muži'!$A$1:'sk A,B - Muži'!$AM$36,ABS($AR10),COLUMN())),
           IF(MID(INDEX('sk A,B - Muži'!$A$1:'sk A,B - Muži'!$AM$36,ABS($AR10),COLUMN()),1,1)="-",
                MID(INDEX('sk A,B - Muži'!$A$1:'sk A,B - Muži'!$AM$36,ABS($AR10),COLUMN()),2,5),
                IF( ISBLANK(INDEX('sk A,B - Muži'!$A$1:'sk A,B - Muži'!$AM$36,ABS($AR10),COLUMN())), "",   CONCATENATE("-",INDEX('sk A,B - Muži'!$A$1:'sk A,B - Muži'!$AM$36,ABS($AR10),COLUMN()))   )
               )
          ),
        ""
      )</f>
        <v>-4</v>
      </c>
      <c r="AG10" s="22" t="str">
        <f>IF(ISNUMBER($AR10),
      IF(SIGN($AR10)&gt;=0,
           IF( ISBLANK(INDEX('sk A,B - Muži'!$A$1:'sk A,B - Muži'!$AM$36,ABS($AR10),COLUMN())),"", INDEX('sk A,B - Muži'!$A$1:'sk A,B - Muži'!$AM$36,ABS($AR10),COLUMN())),
           IF(MID(INDEX('sk A,B - Muži'!$A$1:'sk A,B - Muži'!$AM$36,ABS($AR10),COLUMN()),1,1)="-",
                MID(INDEX('sk A,B - Muži'!$A$1:'sk A,B - Muži'!$AM$36,ABS($AR10),COLUMN()),2,5),
                IF( ISBLANK(INDEX('sk A,B - Muži'!$A$1:'sk A,B - Muži'!$AM$36,ABS($AR10),COLUMN())), "",   CONCATENATE("-",INDEX('sk A,B - Muži'!$A$1:'sk A,B - Muži'!$AM$36,ABS($AR10),COLUMN()))   )
               )
          ),
        ""
      )</f>
        <v>-7</v>
      </c>
      <c r="AH10" s="22" t="str">
        <f>IF(ISNUMBER($AR10),
      IF(SIGN($AR10)&gt;=0,
           IF( ISBLANK(INDEX('sk A,B - Muži'!$A$1:'sk A,B - Muži'!$AM$36,ABS($AR10),COLUMN())),"", INDEX('sk A,B - Muži'!$A$1:'sk A,B - Muži'!$AM$36,ABS($AR10),COLUMN())),
           IF(MID(INDEX('sk A,B - Muži'!$A$1:'sk A,B - Muži'!$AM$36,ABS($AR10),COLUMN()),1,1)="-",
                MID(INDEX('sk A,B - Muži'!$A$1:'sk A,B - Muži'!$AM$36,ABS($AR10),COLUMN()),2,5),
                IF( ISBLANK(INDEX('sk A,B - Muži'!$A$1:'sk A,B - Muži'!$AM$36,ABS($AR10),COLUMN())), "",   CONCATENATE("-",INDEX('sk A,B - Muži'!$A$1:'sk A,B - Muži'!$AM$36,ABS($AR10),COLUMN()))   )
               )
          ),
        ""
      )</f>
        <v>3</v>
      </c>
      <c r="AI10" s="22" t="str">
        <f>IF(ISNUMBER($AR10),
      IF(SIGN($AR10)&gt;=0,
           IF( ISBLANK(INDEX('sk A,B - Muži'!$A$1:'sk A,B - Muži'!$AM$36,ABS($AR10),COLUMN())),"", INDEX('sk A,B - Muži'!$A$1:'sk A,B - Muži'!$AM$36,ABS($AR10),COLUMN())),
           IF(MID(INDEX('sk A,B - Muži'!$A$1:'sk A,B - Muži'!$AM$36,ABS($AR10),COLUMN()),1,1)="-",
                MID(INDEX('sk A,B - Muži'!$A$1:'sk A,B - Muži'!$AM$36,ABS($AR10),COLUMN()),2,5),
                IF( ISBLANK(INDEX('sk A,B - Muži'!$A$1:'sk A,B - Muži'!$AM$36,ABS($AR10),COLUMN())), "",   CONCATENATE("-",INDEX('sk A,B - Muži'!$A$1:'sk A,B - Muži'!$AM$36,ABS($AR10),COLUMN()))   )
               )
          ),
        ""
      )</f>
        <v>-11</v>
      </c>
      <c r="AJ10" s="57" t="str">
        <f>IF(ISNUMBER($AR10),
      IF(SIGN($AR10)&gt;=0,
           IF( ISBLANK(INDEX('sk A,B - Muži'!$A$1:'sk A,B - Muži'!$AM$36,ABS($AR10),COLUMN())),"", INDEX('sk A,B - Muži'!$A$1:'sk A,B - Muži'!$AM$36,ABS($AR10),COLUMN())),
           IF(MID(INDEX('sk A,B - Muži'!$A$1:'sk A,B - Muži'!$AM$36,ABS($AR10),COLUMN()),1,1)="-",
                MID(INDEX('sk A,B - Muži'!$A$1:'sk A,B - Muži'!$AM$36,ABS($AR10),COLUMN()),2,5),
                IF( ISBLANK(INDEX('sk A,B - Muži'!$A$1:'sk A,B - Muži'!$AM$36,ABS($AR10),COLUMN())), "",   CONCATENATE("-",INDEX('sk A,B - Muži'!$A$1:'sk A,B - Muži'!$AM$36,ABS($AR10),COLUMN()))   )
               )
          ),
        ""
      )</f>
        <v/>
      </c>
      <c r="AK10" s="97">
        <f t="shared" si="0"/>
        <v>1</v>
      </c>
      <c r="AL10" s="11" t="s">
        <v>6</v>
      </c>
      <c r="AM10" s="12">
        <f t="shared" si="1"/>
        <v>3</v>
      </c>
      <c r="AN10" s="36"/>
      <c r="AO10" s="38"/>
      <c r="AP10" s="38">
        <f>A14</f>
        <v>5</v>
      </c>
      <c r="AQ10" s="51">
        <f>A10</f>
        <v>3</v>
      </c>
      <c r="AR10" s="96">
        <f>IF(ISNA(MATCH(CONCATENATE(AP10,"-",AQ10),'sk A,B - Muži'!AR$1:'sk A,B - Muži'!AR$36,0)),  IF(ISNA(MATCH(CONCATENATE(AQ10,"-",AP10),'sk A,B - Muži'!AR$1:'sk A,B - Muži'!AR$36,0)),"",-1*MATCH(CONCATENATE(AQ10,"-",AP10),'sk A,B - Muži'!AR$1:'sk A,B - Muži'!AR$36,0) ),MATCH(CONCATENATE(AP10,"-",AQ10),'sk A,B - Muži'!AR$1:'sk A,B - Muži'!AR$36,0)       )</f>
        <v>7</v>
      </c>
      <c r="AS10"/>
      <c r="AT10"/>
      <c r="AU10"/>
      <c r="AV10"/>
      <c r="AW10"/>
    </row>
    <row r="11" spans="1:49" x14ac:dyDescent="0.2">
      <c r="A11" s="160"/>
      <c r="B11"/>
      <c r="C11" s="164"/>
      <c r="D11" s="32" t="str">
        <f>IF(COUNTIF(seznam!$A$2:$A$13,A10)=1,VLOOKUP(A10,seznam!$A$2:$C$13,2,FALSE),"------")</f>
        <v>Huták Ondřej</v>
      </c>
      <c r="E11" s="177"/>
      <c r="F11" s="129"/>
      <c r="G11" s="157"/>
      <c r="H11" s="140"/>
      <c r="I11" s="129"/>
      <c r="J11" s="157"/>
      <c r="K11" s="140"/>
      <c r="L11" s="129"/>
      <c r="M11" s="157"/>
      <c r="N11" s="175"/>
      <c r="O11" s="169"/>
      <c r="P11" s="169"/>
      <c r="Q11" s="140"/>
      <c r="R11" s="129"/>
      <c r="S11" s="157"/>
      <c r="T11" s="140"/>
      <c r="U11" s="129"/>
      <c r="V11" s="133"/>
      <c r="W11" s="155"/>
      <c r="X11" s="155"/>
      <c r="Y11" s="157"/>
      <c r="Z11" s="151"/>
      <c r="AA11" s="154"/>
      <c r="AC11" s="41" t="str">
        <f>D13</f>
        <v>Zukal Filip</v>
      </c>
      <c r="AD11" s="7" t="s">
        <v>8</v>
      </c>
      <c r="AE11" s="83" t="str">
        <f>D9</f>
        <v>Pokorný Martin</v>
      </c>
      <c r="AF11" s="23" t="s">
        <v>100</v>
      </c>
      <c r="AG11" s="20" t="s">
        <v>95</v>
      </c>
      <c r="AH11" s="20" t="s">
        <v>104</v>
      </c>
      <c r="AI11" s="20" t="s">
        <v>95</v>
      </c>
      <c r="AJ11" s="53" t="s">
        <v>101</v>
      </c>
      <c r="AK11" s="98">
        <f>IF(AND(LEN(AF11)&gt;0,MID(AF11,1,1)&lt;&gt;"-"),"1","0")+IF(AND(LEN(AG11)&gt;0,MID(AG11,1,1)&lt;&gt;"-"),"1","0")+IF(AND(LEN(AH11)&gt;0,MID(AH11,1,1)&lt;&gt;"-"),"1","0")+IF(AND(LEN(AI11)&gt;0,MID(AI11,1,1)&lt;&gt;"-"),"1","0")+IF(AND(LEN(AJ11)&gt;0,MID(AJ11,1,1)&lt;&gt;"-"),"1","0")</f>
        <v>3</v>
      </c>
      <c r="AL11" s="13" t="s">
        <v>6</v>
      </c>
      <c r="AM11" s="28">
        <f>IF(AND(LEN(AF11)&gt;0,MID(AF11,1,1)="-"),"1","0")+IF(AND(LEN(AG11)&gt;0,MID(AG11,1,1)="-"),"1","0")+IF(AND(LEN(AH11)&gt;0,MID(AH11,1,1)="-"),"1","0")+IF(AND(LEN(AI11)&gt;0,MID(AI11,1,1)="-"),"1","0")+IF(AND(LEN(AJ11)&gt;0,MID(AJ11,1,1)="-"),"1","0")</f>
        <v>2</v>
      </c>
      <c r="AN11" s="36"/>
      <c r="AO11" s="38"/>
      <c r="AP11" s="38">
        <f>A12</f>
        <v>2</v>
      </c>
      <c r="AQ11" s="51">
        <f>A8</f>
        <v>4</v>
      </c>
      <c r="AR11" s="96" t="str">
        <f>IF(ISNA(MATCH(CONCATENATE(AP11,"-",AQ11),'sk A,B - Muži'!AR$1:'sk A,B - Muži'!AR$36,0)),  IF(ISNA(MATCH(CONCATENATE(AQ11,"-",AP11),'sk A,B - Muži'!AR$1:'sk A,B - Muži'!AR$36,0)),"",-1*MATCH(CONCATENATE(AQ11,"-",AP11),'sk A,B - Muži'!AR$1:'sk A,B - Muži'!AR$36,0) ),MATCH(CONCATENATE(AP11,"-",AQ11),'sk A,B - Muži'!AR$1:'sk A,B - Muži'!AR$36,0)       )</f>
        <v/>
      </c>
      <c r="AS11"/>
      <c r="AT11"/>
      <c r="AU11"/>
      <c r="AV11"/>
      <c r="AW11"/>
    </row>
    <row r="12" spans="1:49" x14ac:dyDescent="0.2">
      <c r="A12" s="159">
        <f>IF(ISNA(MATCH(1,'sk A,B - Muži'!AA19:'sk A,B - Muži'!AA29,0)),"", INDEX('sk A,B - Muži'!A19:'sk A,B - Muži'!A29,MATCH(1,'sk A,B - Muži'!AA19:'sk A,B - Muži'!AA29,0)))</f>
        <v>2</v>
      </c>
      <c r="B12" s="25"/>
      <c r="C12" s="163">
        <v>5</v>
      </c>
      <c r="D12" s="35" t="str">
        <f>IF(COUNTIF(seznam!$A$2:$A$13,A12)=1,VLOOKUP(A12,seznam!$A$2:$C$13,3,FALSE),"------")</f>
        <v>KST Blansko</v>
      </c>
      <c r="E12" s="176">
        <f>AK33</f>
        <v>3</v>
      </c>
      <c r="F12" s="128" t="s">
        <v>6</v>
      </c>
      <c r="G12" s="156">
        <f>AM33</f>
        <v>0</v>
      </c>
      <c r="H12" s="139">
        <f>AM4</f>
        <v>3</v>
      </c>
      <c r="I12" s="128" t="s">
        <v>6</v>
      </c>
      <c r="J12" s="156">
        <f>AK4</f>
        <v>0</v>
      </c>
      <c r="K12" s="139">
        <f>AK11</f>
        <v>3</v>
      </c>
      <c r="L12" s="128" t="s">
        <v>6</v>
      </c>
      <c r="M12" s="156">
        <f>AM11</f>
        <v>2</v>
      </c>
      <c r="N12" s="139">
        <f>AM19</f>
        <v>3</v>
      </c>
      <c r="O12" s="128" t="s">
        <v>6</v>
      </c>
      <c r="P12" s="128">
        <f>AK19</f>
        <v>0</v>
      </c>
      <c r="Q12" s="141"/>
      <c r="R12" s="142"/>
      <c r="S12" s="174"/>
      <c r="T12" s="139">
        <f>AM24</f>
        <v>3</v>
      </c>
      <c r="U12" s="128" t="s">
        <v>6</v>
      </c>
      <c r="V12" s="130">
        <f>AK24</f>
        <v>1</v>
      </c>
      <c r="W12" s="128">
        <f>H12+K12+N12+E12+T12</f>
        <v>15</v>
      </c>
      <c r="X12" s="128" t="s">
        <v>6</v>
      </c>
      <c r="Y12" s="156">
        <f>J12+M12+P12+G12+V12</f>
        <v>3</v>
      </c>
      <c r="Z12" s="150">
        <f>IF(E12&gt;G12,2,IF(AND(E12&lt;G12,F12=":"),1,0))+IF(H12&gt;J12,2,IF(AND(H12&lt;J12,I12=":"),1,0))+IF(K12&gt;M12,2,IF(AND(K12&lt;M12,L12=":"),1,0))+IF(N12&gt;P12,2,IF(AND(N12&lt;P12,O12=":"),1,0))+IF(Q12&gt;S12,2,IF(AND(Q12&lt;S12,R12=":"),1,0))+IF(T12&gt;V12,2,IF(AND(T12&lt;V12,U12=":"),1,0))</f>
        <v>10</v>
      </c>
      <c r="AA12" s="152">
        <v>1</v>
      </c>
      <c r="AC12" s="41" t="str">
        <f>D5</f>
        <v>Luska Petr</v>
      </c>
      <c r="AD12" s="7" t="s">
        <v>8</v>
      </c>
      <c r="AE12" s="83" t="str">
        <f>D7</f>
        <v>Krištof Martin</v>
      </c>
      <c r="AF12" s="23" t="str">
        <f>IF(ISNUMBER($AR12),
      IF(SIGN($AR12)&gt;=0,
           IF( ISBLANK(INDEX('sk A,B - Muži'!$A$1:'sk A,B - Muži'!$AM$36,ABS($AR12),COLUMN())),"", INDEX('sk A,B - Muži'!$A$1:'sk A,B - Muži'!$AM$36,ABS($AR12),COLUMN())),
           IF(MID(INDEX('sk A,B - Muži'!$A$1:'sk A,B - Muži'!$AM$36,ABS($AR12),COLUMN()),1,1)="-",
                MID(INDEX('sk A,B - Muži'!$A$1:'sk A,B - Muži'!$AM$36,ABS($AR12),COLUMN()),2,5),
                IF( ISBLANK(INDEX('sk A,B - Muži'!$A$1:'sk A,B - Muži'!$AM$36,ABS($AR12),COLUMN())), "",   CONCATENATE("-",INDEX('sk A,B - Muži'!$A$1:'sk A,B - Muži'!$AM$36,ABS($AR12),COLUMN()))   )
               )
          ),
        ""
      )</f>
        <v>-8</v>
      </c>
      <c r="AG12" s="20" t="str">
        <f>IF(ISNUMBER($AR12),
      IF(SIGN($AR12)&gt;=0,
           IF( ISBLANK(INDEX('sk A,B - Muži'!$A$1:'sk A,B - Muži'!$AM$36,ABS($AR12),COLUMN())),"", INDEX('sk A,B - Muži'!$A$1:'sk A,B - Muži'!$AM$36,ABS($AR12),COLUMN())),
           IF(MID(INDEX('sk A,B - Muži'!$A$1:'sk A,B - Muži'!$AM$36,ABS($AR12),COLUMN()),1,1)="-",
                MID(INDEX('sk A,B - Muži'!$A$1:'sk A,B - Muži'!$AM$36,ABS($AR12),COLUMN()),2,5),
                IF( ISBLANK(INDEX('sk A,B - Muži'!$A$1:'sk A,B - Muži'!$AM$36,ABS($AR12),COLUMN())), "",   CONCATENATE("-",INDEX('sk A,B - Muži'!$A$1:'sk A,B - Muži'!$AM$36,ABS($AR12),COLUMN()))   )
               )
          ),
        ""
      )</f>
        <v>7</v>
      </c>
      <c r="AH12" s="20" t="str">
        <f>IF(ISNUMBER($AR12),
      IF(SIGN($AR12)&gt;=0,
           IF( ISBLANK(INDEX('sk A,B - Muži'!$A$1:'sk A,B - Muži'!$AM$36,ABS($AR12),COLUMN())),"", INDEX('sk A,B - Muži'!$A$1:'sk A,B - Muži'!$AM$36,ABS($AR12),COLUMN())),
           IF(MID(INDEX('sk A,B - Muži'!$A$1:'sk A,B - Muži'!$AM$36,ABS($AR12),COLUMN()),1,1)="-",
                MID(INDEX('sk A,B - Muži'!$A$1:'sk A,B - Muži'!$AM$36,ABS($AR12),COLUMN()),2,5),
                IF( ISBLANK(INDEX('sk A,B - Muži'!$A$1:'sk A,B - Muži'!$AM$36,ABS($AR12),COLUMN())), "",   CONCATENATE("-",INDEX('sk A,B - Muži'!$A$1:'sk A,B - Muži'!$AM$36,ABS($AR12),COLUMN()))   )
               )
          ),
        ""
      )</f>
        <v>2</v>
      </c>
      <c r="AI12" s="20" t="str">
        <f>IF(ISNUMBER($AR12),
      IF(SIGN($AR12)&gt;=0,
           IF( ISBLANK(INDEX('sk A,B - Muži'!$A$1:'sk A,B - Muži'!$AM$36,ABS($AR12),COLUMN())),"", INDEX('sk A,B - Muži'!$A$1:'sk A,B - Muži'!$AM$36,ABS($AR12),COLUMN())),
           IF(MID(INDEX('sk A,B - Muži'!$A$1:'sk A,B - Muži'!$AM$36,ABS($AR12),COLUMN()),1,1)="-",
                MID(INDEX('sk A,B - Muži'!$A$1:'sk A,B - Muži'!$AM$36,ABS($AR12),COLUMN()),2,5),
                IF( ISBLANK(INDEX('sk A,B - Muži'!$A$1:'sk A,B - Muži'!$AM$36,ABS($AR12),COLUMN())), "",   CONCATENATE("-",INDEX('sk A,B - Muži'!$A$1:'sk A,B - Muži'!$AM$36,ABS($AR12),COLUMN()))   )
               )
          ),
        ""
      )</f>
        <v>7</v>
      </c>
      <c r="AJ12" s="53" t="str">
        <f>IF(ISNUMBER($AR12),
      IF(SIGN($AR12)&gt;=0,
           IF( ISBLANK(INDEX('sk A,B - Muži'!$A$1:'sk A,B - Muži'!$AM$36,ABS($AR12),COLUMN())),"", INDEX('sk A,B - Muži'!$A$1:'sk A,B - Muži'!$AM$36,ABS($AR12),COLUMN())),
           IF(MID(INDEX('sk A,B - Muži'!$A$1:'sk A,B - Muži'!$AM$36,ABS($AR12),COLUMN()),1,1)="-",
                MID(INDEX('sk A,B - Muži'!$A$1:'sk A,B - Muži'!$AM$36,ABS($AR12),COLUMN()),2,5),
                IF( ISBLANK(INDEX('sk A,B - Muži'!$A$1:'sk A,B - Muži'!$AM$36,ABS($AR12),COLUMN())), "",   CONCATENATE("-",INDEX('sk A,B - Muži'!$A$1:'sk A,B - Muži'!$AM$36,ABS($AR12),COLUMN()))   )
               )
          ),
        ""
      )</f>
        <v/>
      </c>
      <c r="AK12" s="98">
        <f t="shared" si="0"/>
        <v>3</v>
      </c>
      <c r="AL12" s="13" t="s">
        <v>6</v>
      </c>
      <c r="AM12" s="28">
        <f t="shared" si="1"/>
        <v>1</v>
      </c>
      <c r="AN12" s="9"/>
      <c r="AO12" s="38"/>
      <c r="AP12" s="3">
        <f>A4</f>
        <v>1</v>
      </c>
      <c r="AQ12" s="4">
        <f>A6</f>
        <v>8</v>
      </c>
      <c r="AR12" s="96">
        <f>IF(ISNA(MATCH(CONCATENATE(AP12,"-",AQ12),'sk A,B - Muži'!AR$1:'sk A,B - Muži'!AR$36,0)),  IF(ISNA(MATCH(CONCATENATE(AQ12,"-",AP12),'sk A,B - Muži'!AR$1:'sk A,B - Muži'!AR$36,0)),"",-1*MATCH(CONCATENATE(AQ12,"-",AP12),'sk A,B - Muži'!AR$1:'sk A,B - Muži'!AR$36,0) ),MATCH(CONCATENATE(AP12,"-",AQ12),'sk A,B - Muži'!AR$1:'sk A,B - Muži'!AR$36,0)       )</f>
        <v>-18</v>
      </c>
      <c r="AS12"/>
      <c r="AT12"/>
      <c r="AU12"/>
      <c r="AV12"/>
      <c r="AW12"/>
    </row>
    <row r="13" spans="1:49" x14ac:dyDescent="0.2">
      <c r="A13" s="160"/>
      <c r="B13"/>
      <c r="C13" s="164"/>
      <c r="D13" s="32" t="str">
        <f>IF(COUNTIF(seznam!$A$2:$A$13,A12)=1,VLOOKUP(A12,seznam!$A$2:$C$13,2,FALSE),"------")</f>
        <v>Zukal Filip</v>
      </c>
      <c r="E13" s="177"/>
      <c r="F13" s="129"/>
      <c r="G13" s="157"/>
      <c r="H13" s="140"/>
      <c r="I13" s="129"/>
      <c r="J13" s="157"/>
      <c r="K13" s="140"/>
      <c r="L13" s="129"/>
      <c r="M13" s="157"/>
      <c r="N13" s="140"/>
      <c r="O13" s="129"/>
      <c r="P13" s="155"/>
      <c r="Q13" s="175"/>
      <c r="R13" s="169"/>
      <c r="S13" s="170"/>
      <c r="T13" s="140"/>
      <c r="U13" s="129"/>
      <c r="V13" s="131"/>
      <c r="W13" s="155"/>
      <c r="X13" s="155"/>
      <c r="Y13" s="157"/>
      <c r="Z13" s="151"/>
      <c r="AA13" s="153"/>
      <c r="AC13" s="41" t="str">
        <f>D30</f>
        <v>Dočkálek Petr</v>
      </c>
      <c r="AD13" s="7"/>
      <c r="AE13" s="83" t="str">
        <f>D26</f>
        <v>Flajšar Petr</v>
      </c>
      <c r="AF13" s="23" t="str">
        <f>IF(ISNUMBER($AR13),
      IF(SIGN($AR13)&gt;=0,
           IF( ISBLANK(INDEX('sk A,B - Muži'!$A$1:'sk A,B - Muži'!$AM$36,ABS($AR13),COLUMN())),"", INDEX('sk A,B - Muži'!$A$1:'sk A,B - Muži'!$AM$36,ABS($AR13),COLUMN())),
           IF(MID(INDEX('sk A,B - Muži'!$A$1:'sk A,B - Muži'!$AM$36,ABS($AR13),COLUMN()),1,1)="-",
                MID(INDEX('sk A,B - Muži'!$A$1:'sk A,B - Muži'!$AM$36,ABS($AR13),COLUMN()),2,5),
                IF( ISBLANK(INDEX('sk A,B - Muži'!$A$1:'sk A,B - Muži'!$AM$36,ABS($AR13),COLUMN())), "",   CONCATENATE("-",INDEX('sk A,B - Muži'!$A$1:'sk A,B - Muži'!$AM$36,ABS($AR13),COLUMN()))   )
               )
          ),
        ""
      )</f>
        <v>-3</v>
      </c>
      <c r="AG13" s="20" t="str">
        <f>IF(ISNUMBER($AR13),
      IF(SIGN($AR13)&gt;=0,
           IF( ISBLANK(INDEX('sk A,B - Muži'!$A$1:'sk A,B - Muži'!$AM$36,ABS($AR13),COLUMN())),"", INDEX('sk A,B - Muži'!$A$1:'sk A,B - Muži'!$AM$36,ABS($AR13),COLUMN())),
           IF(MID(INDEX('sk A,B - Muži'!$A$1:'sk A,B - Muži'!$AM$36,ABS($AR13),COLUMN()),1,1)="-",
                MID(INDEX('sk A,B - Muži'!$A$1:'sk A,B - Muži'!$AM$36,ABS($AR13),COLUMN()),2,5),
                IF( ISBLANK(INDEX('sk A,B - Muži'!$A$1:'sk A,B - Muži'!$AM$36,ABS($AR13),COLUMN())), "",   CONCATENATE("-",INDEX('sk A,B - Muži'!$A$1:'sk A,B - Muži'!$AM$36,ABS($AR13),COLUMN()))   )
               )
          ),
        ""
      )</f>
        <v>-7</v>
      </c>
      <c r="AH13" s="20" t="str">
        <f>IF(ISNUMBER($AR13),
      IF(SIGN($AR13)&gt;=0,
           IF( ISBLANK(INDEX('sk A,B - Muži'!$A$1:'sk A,B - Muži'!$AM$36,ABS($AR13),COLUMN())),"", INDEX('sk A,B - Muži'!$A$1:'sk A,B - Muži'!$AM$36,ABS($AR13),COLUMN())),
           IF(MID(INDEX('sk A,B - Muži'!$A$1:'sk A,B - Muži'!$AM$36,ABS($AR13),COLUMN()),1,1)="-",
                MID(INDEX('sk A,B - Muži'!$A$1:'sk A,B - Muži'!$AM$36,ABS($AR13),COLUMN()),2,5),
                IF( ISBLANK(INDEX('sk A,B - Muži'!$A$1:'sk A,B - Muži'!$AM$36,ABS($AR13),COLUMN())), "",   CONCATENATE("-",INDEX('sk A,B - Muži'!$A$1:'sk A,B - Muži'!$AM$36,ABS($AR13),COLUMN()))   )
               )
          ),
        ""
      )</f>
        <v>11</v>
      </c>
      <c r="AI13" s="20" t="str">
        <f>IF(ISNUMBER($AR13),
      IF(SIGN($AR13)&gt;=0,
           IF( ISBLANK(INDEX('sk A,B - Muži'!$A$1:'sk A,B - Muži'!$AM$36,ABS($AR13),COLUMN())),"", INDEX('sk A,B - Muži'!$A$1:'sk A,B - Muži'!$AM$36,ABS($AR13),COLUMN())),
           IF(MID(INDEX('sk A,B - Muži'!$A$1:'sk A,B - Muži'!$AM$36,ABS($AR13),COLUMN()),1,1)="-",
                MID(INDEX('sk A,B - Muži'!$A$1:'sk A,B - Muži'!$AM$36,ABS($AR13),COLUMN()),2,5),
                IF( ISBLANK(INDEX('sk A,B - Muži'!$A$1:'sk A,B - Muži'!$AM$36,ABS($AR13),COLUMN())), "",   CONCATENATE("-",INDEX('sk A,B - Muži'!$A$1:'sk A,B - Muži'!$AM$36,ABS($AR13),COLUMN()))   )
               )
          ),
        ""
      )</f>
        <v>-3</v>
      </c>
      <c r="AJ13" s="53" t="str">
        <f>IF(ISNUMBER($AR13),
      IF(SIGN($AR13)&gt;=0,
           IF( ISBLANK(INDEX('sk A,B - Muži'!$A$1:'sk A,B - Muži'!$AM$36,ABS($AR13),COLUMN())),"", INDEX('sk A,B - Muži'!$A$1:'sk A,B - Muži'!$AM$36,ABS($AR13),COLUMN())),
           IF(MID(INDEX('sk A,B - Muži'!$A$1:'sk A,B - Muži'!$AM$36,ABS($AR13),COLUMN()),1,1)="-",
                MID(INDEX('sk A,B - Muži'!$A$1:'sk A,B - Muži'!$AM$36,ABS($AR13),COLUMN()),2,5),
                IF( ISBLANK(INDEX('sk A,B - Muži'!$A$1:'sk A,B - Muži'!$AM$36,ABS($AR13),COLUMN())), "",   CONCATENATE("-",INDEX('sk A,B - Muži'!$A$1:'sk A,B - Muži'!$AM$36,ABS($AR13),COLUMN()))   )
               )
          ),
        ""
      )</f>
        <v/>
      </c>
      <c r="AK13" s="98">
        <f t="shared" si="0"/>
        <v>1</v>
      </c>
      <c r="AL13" s="13" t="s">
        <v>6</v>
      </c>
      <c r="AM13" s="28">
        <f t="shared" si="1"/>
        <v>3</v>
      </c>
      <c r="AN13" s="36"/>
      <c r="AO13" s="38"/>
      <c r="AP13" s="38">
        <f>A29</f>
        <v>11</v>
      </c>
      <c r="AQ13" s="51">
        <f>A25</f>
        <v>7</v>
      </c>
      <c r="AR13" s="96">
        <f>IF(ISNA(MATCH(CONCATENATE(AP13,"-",AQ13),'sk A,B - Muži'!AR$1:'sk A,B - Muži'!AR$36,0)),  IF(ISNA(MATCH(CONCATENATE(AQ13,"-",AP13),'sk A,B - Muži'!AR$1:'sk A,B - Muži'!AR$36,0)),"",-1*MATCH(CONCATENATE(AQ13,"-",AP13),'sk A,B - Muži'!AR$1:'sk A,B - Muži'!AR$36,0) ),MATCH(CONCATENATE(AP13,"-",AQ13),'sk A,B - Muži'!AR$1:'sk A,B - Muži'!AR$36,0)       )</f>
        <v>-34</v>
      </c>
      <c r="AS13"/>
      <c r="AT13"/>
      <c r="AU13"/>
      <c r="AV13"/>
      <c r="AW13"/>
    </row>
    <row r="14" spans="1:49" x14ac:dyDescent="0.2">
      <c r="A14" s="159">
        <f>IF(ISNA(MATCH(3,'sk A,B - Muži'!AA19:'sk A,B - Muži'!AA29,0)),"", INDEX('sk A,B - Muži'!A19:'sk A,B - Muži'!A29,MATCH(3,'sk A,B - Muži'!AA19:'sk A,B - Muži'!AA29,0)))</f>
        <v>5</v>
      </c>
      <c r="B14" s="25"/>
      <c r="C14" s="163">
        <v>6</v>
      </c>
      <c r="D14" s="35" t="str">
        <f>IF(COUNTIF(seznam!$A$2:$A$13,A14)=1,VLOOKUP(A14,seznam!$A$2:$C$13,3,FALSE),"------")</f>
        <v>KST Blansko</v>
      </c>
      <c r="E14" s="176">
        <f>AM3</f>
        <v>3</v>
      </c>
      <c r="F14" s="128" t="s">
        <v>6</v>
      </c>
      <c r="G14" s="156">
        <f>AK3</f>
        <v>2</v>
      </c>
      <c r="H14" s="139">
        <f>AM17</f>
        <v>3</v>
      </c>
      <c r="I14" s="128" t="s">
        <v>6</v>
      </c>
      <c r="J14" s="156">
        <f>AK17</f>
        <v>0</v>
      </c>
      <c r="K14" s="139">
        <f>AM31</f>
        <v>3</v>
      </c>
      <c r="L14" s="128" t="s">
        <v>6</v>
      </c>
      <c r="M14" s="156">
        <f>AK31</f>
        <v>2</v>
      </c>
      <c r="N14" s="139">
        <f>AK10</f>
        <v>1</v>
      </c>
      <c r="O14" s="128" t="s">
        <v>6</v>
      </c>
      <c r="P14" s="128">
        <f>AM10</f>
        <v>3</v>
      </c>
      <c r="Q14" s="139">
        <f>AK24</f>
        <v>1</v>
      </c>
      <c r="R14" s="128" t="s">
        <v>6</v>
      </c>
      <c r="S14" s="156">
        <f>AM24</f>
        <v>3</v>
      </c>
      <c r="T14" s="141"/>
      <c r="U14" s="142"/>
      <c r="V14" s="143"/>
      <c r="W14" s="128">
        <f>H14+K14+N14+Q14+E14</f>
        <v>11</v>
      </c>
      <c r="X14" s="128" t="s">
        <v>6</v>
      </c>
      <c r="Y14" s="156">
        <f>J14+M14+P14+S14+G14</f>
        <v>10</v>
      </c>
      <c r="Z14" s="181">
        <f>IF(E14&gt;G14,2,IF(AND(E14&lt;G14,F14=":"),1,0))+IF(H14&gt;J14,2,IF(AND(H14&lt;J14,I14=":"),1,0))+IF(K14&gt;M14,2,IF(AND(K14&lt;M14,L14=":"),1,0))+IF(N14&gt;P14,2,IF(AND(N14&lt;P14,O14=":"),1,0))+IF(Q14&gt;S14,2,IF(AND(Q14&lt;S14,R14=":"),1,0))+IF(T14&gt;V14,2,IF(AND(T14&lt;V14,U14=":"),1,0))</f>
        <v>8</v>
      </c>
      <c r="AA14" s="152">
        <v>4</v>
      </c>
      <c r="AC14" s="41" t="str">
        <f>D28</f>
        <v>Chofreh Ali</v>
      </c>
      <c r="AD14" s="7"/>
      <c r="AE14" s="83" t="str">
        <f>D24</f>
        <v>Vokřínek Petr</v>
      </c>
      <c r="AF14" s="53" t="s">
        <v>90</v>
      </c>
      <c r="AG14" s="53" t="s">
        <v>105</v>
      </c>
      <c r="AH14" s="53" t="s">
        <v>104</v>
      </c>
      <c r="AI14" s="53" t="str">
        <f>IF(ISNUMBER($AR14),
      IF(SIGN($AR14)&gt;=0,
           IF( ISBLANK(INDEX('sk A,B - Muži'!$A$1:'sk A,B - Muži'!$AM$36,ABS($AR14),COLUMN())),"", INDEX('sk A,B - Muži'!$A$1:'sk A,B - Muži'!$AM$36,ABS($AR14),COLUMN())),
           IF(MID(INDEX('sk A,B - Muži'!$A$1:'sk A,B - Muži'!$AM$36,ABS($AR14),COLUMN()),1,1)="-",
                MID(INDEX('sk A,B - Muži'!$A$1:'sk A,B - Muži'!$AM$36,ABS($AR14),COLUMN()),2,5),
                IF( ISBLANK(INDEX('sk A,B - Muži'!$A$1:'sk A,B - Muži'!$AM$36,ABS($AR14),COLUMN())), "",   CONCATENATE("-",INDEX('sk A,B - Muži'!$A$1:'sk A,B - Muži'!$AM$36,ABS($AR14),COLUMN()))   )
               )
          ),
        ""
      )</f>
        <v/>
      </c>
      <c r="AJ14" s="53" t="str">
        <f>IF(ISNUMBER($AR14),
      IF(SIGN($AR14)&gt;=0,
           IF( ISBLANK(INDEX('sk A,B - Muži'!$A$1:'sk A,B - Muži'!$AM$36,ABS($AR14),COLUMN())),"", INDEX('sk A,B - Muži'!$A$1:'sk A,B - Muži'!$AM$36,ABS($AR14),COLUMN())),
           IF(MID(INDEX('sk A,B - Muži'!$A$1:'sk A,B - Muži'!$AM$36,ABS($AR14),COLUMN()),1,1)="-",
                MID(INDEX('sk A,B - Muži'!$A$1:'sk A,B - Muži'!$AM$36,ABS($AR14),COLUMN()),2,5),
                IF( ISBLANK(INDEX('sk A,B - Muži'!$A$1:'sk A,B - Muži'!$AM$36,ABS($AR14),COLUMN())), "",   CONCATENATE("-",INDEX('sk A,B - Muži'!$A$1:'sk A,B - Muži'!$AM$36,ABS($AR14),COLUMN()))   )
               )
          ),
        ""
      )</f>
        <v/>
      </c>
      <c r="AK14" s="98">
        <f t="shared" si="0"/>
        <v>3</v>
      </c>
      <c r="AL14" s="13" t="s">
        <v>6</v>
      </c>
      <c r="AM14" s="28">
        <f t="shared" si="1"/>
        <v>0</v>
      </c>
      <c r="AN14" s="36"/>
      <c r="AO14" s="38"/>
      <c r="AP14" s="38">
        <f>A27</f>
        <v>10</v>
      </c>
      <c r="AQ14" s="51">
        <f>A23</f>
        <v>6</v>
      </c>
      <c r="AR14" s="96" t="str">
        <f>IF(ISNA(MATCH(CONCATENATE(AP14,"-",AQ14),'sk A,B - Muži'!AR$1:'sk A,B - Muži'!AR$36,0)),  IF(ISNA(MATCH(CONCATENATE(AQ14,"-",AP14),'sk A,B - Muži'!AR$1:'sk A,B - Muži'!AR$36,0)),"",-1*MATCH(CONCATENATE(AQ14,"-",AP14),'sk A,B - Muži'!AR$1:'sk A,B - Muži'!AR$36,0) ),MATCH(CONCATENATE(AP14,"-",AQ14),'sk A,B - Muži'!AR$1:'sk A,B - Muži'!AR$36,0)       )</f>
        <v/>
      </c>
      <c r="AS14"/>
      <c r="AT14"/>
      <c r="AU14"/>
      <c r="AV14"/>
      <c r="AW14"/>
    </row>
    <row r="15" spans="1:49" ht="13.5" thickBot="1" x14ac:dyDescent="0.25">
      <c r="A15" s="160"/>
      <c r="B15"/>
      <c r="C15" s="178"/>
      <c r="D15" s="33" t="str">
        <f>IF(COUNTIF(seznam!$A$2:$A$13,A14)=1,VLOOKUP(A14,seznam!$A$2:$C$13,2,FALSE),"------")</f>
        <v>Přikryl Lukáš</v>
      </c>
      <c r="E15" s="180"/>
      <c r="F15" s="172"/>
      <c r="G15" s="173"/>
      <c r="H15" s="171"/>
      <c r="I15" s="172"/>
      <c r="J15" s="173"/>
      <c r="K15" s="171"/>
      <c r="L15" s="172"/>
      <c r="M15" s="173"/>
      <c r="N15" s="171"/>
      <c r="O15" s="172"/>
      <c r="P15" s="179"/>
      <c r="Q15" s="171"/>
      <c r="R15" s="172"/>
      <c r="S15" s="173"/>
      <c r="T15" s="144"/>
      <c r="U15" s="145"/>
      <c r="V15" s="146"/>
      <c r="W15" s="179"/>
      <c r="X15" s="172"/>
      <c r="Y15" s="173"/>
      <c r="Z15" s="182"/>
      <c r="AA15" s="183"/>
      <c r="AC15" s="42" t="str">
        <f>D20</f>
        <v>Pilát Ondřej</v>
      </c>
      <c r="AD15" s="43"/>
      <c r="AE15" s="61" t="str">
        <f>D22</f>
        <v>Sehnal Richard</v>
      </c>
      <c r="AF15" s="44" t="str">
        <f>IF(ISNUMBER($AR15),
      IF(SIGN($AR15)&gt;=0,
           IF( ISBLANK(INDEX('sk A,B - Muži'!$A$1:'sk A,B - Muži'!$AM$36,ABS($AR15),COLUMN())),"", INDEX('sk A,B - Muži'!$A$1:'sk A,B - Muži'!$AM$36,ABS($AR15),COLUMN())),
           IF(MID(INDEX('sk A,B - Muži'!$A$1:'sk A,B - Muži'!$AM$36,ABS($AR15),COLUMN()),1,1)="-",
                MID(INDEX('sk A,B - Muži'!$A$1:'sk A,B - Muži'!$AM$36,ABS($AR15),COLUMN()),2,5),
                IF( ISBLANK(INDEX('sk A,B - Muži'!$A$1:'sk A,B - Muži'!$AM$36,ABS($AR15),COLUMN())), "",   CONCATENATE("-",INDEX('sk A,B - Muži'!$A$1:'sk A,B - Muži'!$AM$36,ABS($AR15),COLUMN()))   )
               )
          ),
        ""
      )</f>
        <v>-8</v>
      </c>
      <c r="AG15" s="45" t="str">
        <f>IF(ISNUMBER($AR15),
      IF(SIGN($AR15)&gt;=0,
           IF( ISBLANK(INDEX('sk A,B - Muži'!$A$1:'sk A,B - Muži'!$AM$36,ABS($AR15),COLUMN())),"", INDEX('sk A,B - Muži'!$A$1:'sk A,B - Muži'!$AM$36,ABS($AR15),COLUMN())),
           IF(MID(INDEX('sk A,B - Muži'!$A$1:'sk A,B - Muži'!$AM$36,ABS($AR15),COLUMN()),1,1)="-",
                MID(INDEX('sk A,B - Muži'!$A$1:'sk A,B - Muži'!$AM$36,ABS($AR15),COLUMN()),2,5),
                IF( ISBLANK(INDEX('sk A,B - Muži'!$A$1:'sk A,B - Muži'!$AM$36,ABS($AR15),COLUMN())), "",   CONCATENATE("-",INDEX('sk A,B - Muži'!$A$1:'sk A,B - Muži'!$AM$36,ABS($AR15),COLUMN()))   )
               )
          ),
        ""
      )</f>
        <v>7</v>
      </c>
      <c r="AH15" s="45" t="str">
        <f>IF(ISNUMBER($AR15),
      IF(SIGN($AR15)&gt;=0,
           IF( ISBLANK(INDEX('sk A,B - Muži'!$A$1:'sk A,B - Muži'!$AM$36,ABS($AR15),COLUMN())),"", INDEX('sk A,B - Muži'!$A$1:'sk A,B - Muži'!$AM$36,ABS($AR15),COLUMN())),
           IF(MID(INDEX('sk A,B - Muži'!$A$1:'sk A,B - Muži'!$AM$36,ABS($AR15),COLUMN()),1,1)="-",
                MID(INDEX('sk A,B - Muži'!$A$1:'sk A,B - Muži'!$AM$36,ABS($AR15),COLUMN()),2,5),
                IF( ISBLANK(INDEX('sk A,B - Muži'!$A$1:'sk A,B - Muži'!$AM$36,ABS($AR15),COLUMN())), "",   CONCATENATE("-",INDEX('sk A,B - Muži'!$A$1:'sk A,B - Muži'!$AM$36,ABS($AR15),COLUMN()))   )
               )
          ),
        ""
      )</f>
        <v>2</v>
      </c>
      <c r="AI15" s="45" t="str">
        <f>IF(ISNUMBER($AR15),
      IF(SIGN($AR15)&gt;=0,
           IF( ISBLANK(INDEX('sk A,B - Muži'!$A$1:'sk A,B - Muži'!$AM$36,ABS($AR15),COLUMN())),"", INDEX('sk A,B - Muži'!$A$1:'sk A,B - Muži'!$AM$36,ABS($AR15),COLUMN())),
           IF(MID(INDEX('sk A,B - Muži'!$A$1:'sk A,B - Muži'!$AM$36,ABS($AR15),COLUMN()),1,1)="-",
                MID(INDEX('sk A,B - Muži'!$A$1:'sk A,B - Muži'!$AM$36,ABS($AR15),COLUMN()),2,5),
                IF( ISBLANK(INDEX('sk A,B - Muži'!$A$1:'sk A,B - Muži'!$AM$36,ABS($AR15),COLUMN())), "",   CONCATENATE("-",INDEX('sk A,B - Muži'!$A$1:'sk A,B - Muži'!$AM$36,ABS($AR15),COLUMN()))   )
               )
          ),
        ""
      )</f>
        <v>11</v>
      </c>
      <c r="AJ15" s="58" t="str">
        <f>IF(ISNUMBER($AR15),
      IF(SIGN($AR15)&gt;=0,
           IF( ISBLANK(INDEX('sk A,B - Muži'!$A$1:'sk A,B - Muži'!$AM$36,ABS($AR15),COLUMN())),"", INDEX('sk A,B - Muži'!$A$1:'sk A,B - Muži'!$AM$36,ABS($AR15),COLUMN())),
           IF(MID(INDEX('sk A,B - Muži'!$A$1:'sk A,B - Muži'!$AM$36,ABS($AR15),COLUMN()),1,1)="-",
                MID(INDEX('sk A,B - Muži'!$A$1:'sk A,B - Muži'!$AM$36,ABS($AR15),COLUMN()),2,5),
                IF( ISBLANK(INDEX('sk A,B - Muži'!$A$1:'sk A,B - Muži'!$AM$36,ABS($AR15),COLUMN())), "",   CONCATENATE("-",INDEX('sk A,B - Muži'!$A$1:'sk A,B - Muži'!$AM$36,ABS($AR15),COLUMN()))   )
               )
          ),
        ""
      )</f>
        <v/>
      </c>
      <c r="AK15" s="99">
        <f t="shared" si="0"/>
        <v>3</v>
      </c>
      <c r="AL15" s="47" t="s">
        <v>6</v>
      </c>
      <c r="AM15" s="48">
        <f t="shared" si="1"/>
        <v>1</v>
      </c>
      <c r="AN15" s="36"/>
      <c r="AO15" s="38"/>
      <c r="AP15" s="38">
        <f>A19</f>
        <v>9</v>
      </c>
      <c r="AQ15" s="51">
        <f>A21</f>
        <v>12</v>
      </c>
      <c r="AR15" s="96">
        <f>IF(ISNA(MATCH(CONCATENATE(AP15,"-",AQ15),'sk A,B - Muži'!AR$1:'sk A,B - Muži'!AR$36,0)),  IF(ISNA(MATCH(CONCATENATE(AQ15,"-",AP15),'sk A,B - Muži'!AR$1:'sk A,B - Muži'!AR$36,0)),"",-1*MATCH(CONCATENATE(AQ15,"-",AP15),'sk A,B - Muži'!AR$1:'sk A,B - Muži'!AR$36,0) ),MATCH(CONCATENATE(AP15,"-",AQ15),'sk A,B - Muži'!AR$1:'sk A,B - Muži'!AR$36,0)       )</f>
        <v>-10</v>
      </c>
      <c r="AS15"/>
      <c r="AT15"/>
      <c r="AU15"/>
      <c r="AV15"/>
      <c r="AW15"/>
    </row>
    <row r="16" spans="1:49" ht="13.5" thickBot="1" x14ac:dyDescent="0.25">
      <c r="A16"/>
      <c r="B16"/>
      <c r="C16"/>
      <c r="D16" s="2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C16" s="4" t="s">
        <v>12</v>
      </c>
      <c r="AK16" s="100"/>
      <c r="AL16" s="9"/>
      <c r="AM16" s="9"/>
      <c r="AN16" s="36"/>
      <c r="AO16" s="38"/>
      <c r="AP16" s="38"/>
      <c r="AQ16" s="51"/>
      <c r="AR16" s="96" t="str">
        <f>IF(ISNA(MATCH(CONCATENATE(AP16,"-",AQ16),'sk A,B - Muži'!AR$1:'sk A,B - Muži'!AR$36,0)),  IF(ISNA(MATCH(CONCATENATE(AQ16,"-",AP16),'sk A,B - Muži'!AR$1:'sk A,B - Muži'!AR$36,0)),"",-1*MATCH(CONCATENATE(AQ16,"-",AP16),'sk A,B - Muži'!AR$1:'sk A,B - Muži'!AR$36,0) ),MATCH(CONCATENATE(AP16,"-",AQ16),'sk A,B - Muži'!AR$1:'sk A,B - Muži'!AR$36,0)       )</f>
        <v/>
      </c>
      <c r="AS16"/>
      <c r="AT16"/>
      <c r="AU16"/>
      <c r="AV16"/>
      <c r="AW16"/>
    </row>
    <row r="17" spans="1:49" x14ac:dyDescent="0.2">
      <c r="C17" s="134" t="s">
        <v>43</v>
      </c>
      <c r="D17" s="135"/>
      <c r="E17" s="134">
        <v>1</v>
      </c>
      <c r="F17" s="126"/>
      <c r="G17" s="126"/>
      <c r="H17" s="125">
        <v>2</v>
      </c>
      <c r="I17" s="126"/>
      <c r="J17" s="126"/>
      <c r="K17" s="125">
        <v>3</v>
      </c>
      <c r="L17" s="126"/>
      <c r="M17" s="126"/>
      <c r="N17" s="125">
        <v>4</v>
      </c>
      <c r="O17" s="126"/>
      <c r="P17" s="126"/>
      <c r="Q17" s="125">
        <v>5</v>
      </c>
      <c r="R17" s="126"/>
      <c r="S17" s="126"/>
      <c r="T17" s="125">
        <v>6</v>
      </c>
      <c r="U17" s="126"/>
      <c r="V17" s="135"/>
      <c r="W17" s="147" t="s">
        <v>3</v>
      </c>
      <c r="X17" s="126"/>
      <c r="Y17" s="126"/>
      <c r="Z17" s="125"/>
      <c r="AA17" s="149"/>
      <c r="AC17" s="40" t="str">
        <f>D7</f>
        <v>Krištof Martin</v>
      </c>
      <c r="AD17" s="52" t="s">
        <v>8</v>
      </c>
      <c r="AE17" s="5" t="str">
        <f>D15</f>
        <v>Přikryl Lukáš</v>
      </c>
      <c r="AF17" s="23" t="s">
        <v>107</v>
      </c>
      <c r="AG17" s="20" t="s">
        <v>95</v>
      </c>
      <c r="AH17" s="20" t="s">
        <v>116</v>
      </c>
      <c r="AI17" s="20" t="str">
        <f>IF(ISNUMBER($AR17),
      IF(SIGN($AR17)&gt;=0,
           IF( ISBLANK(INDEX('sk A,B - Muži'!$A$1:'sk A,B - Muži'!$AM$36,ABS($AR17),COLUMN())),"", INDEX('sk A,B - Muži'!$A$1:'sk A,B - Muži'!$AM$36,ABS($AR17),COLUMN())),
           IF(MID(INDEX('sk A,B - Muži'!$A$1:'sk A,B - Muži'!$AM$36,ABS($AR17),COLUMN()),1,1)="-",
                MID(INDEX('sk A,B - Muži'!$A$1:'sk A,B - Muži'!$AM$36,ABS($AR17),COLUMN()),2,5),
                IF( ISBLANK(INDEX('sk A,B - Muži'!$A$1:'sk A,B - Muži'!$AM$36,ABS($AR17),COLUMN())), "",   CONCATENATE("-",INDEX('sk A,B - Muži'!$A$1:'sk A,B - Muži'!$AM$36,ABS($AR17),COLUMN()))   )
               )
          ),
        ""
      )</f>
        <v/>
      </c>
      <c r="AJ17" s="53" t="str">
        <f>IF(ISNUMBER($AR17),
      IF(SIGN($AR17)&gt;=0,
           IF( ISBLANK(INDEX('sk A,B - Muži'!$A$1:'sk A,B - Muži'!$AM$36,ABS($AR17),COLUMN())),"", INDEX('sk A,B - Muži'!$A$1:'sk A,B - Muži'!$AM$36,ABS($AR17),COLUMN())),
           IF(MID(INDEX('sk A,B - Muži'!$A$1:'sk A,B - Muži'!$AM$36,ABS($AR17),COLUMN()),1,1)="-",
                MID(INDEX('sk A,B - Muži'!$A$1:'sk A,B - Muži'!$AM$36,ABS($AR17),COLUMN()),2,5),
                IF( ISBLANK(INDEX('sk A,B - Muži'!$A$1:'sk A,B - Muži'!$AM$36,ABS($AR17),COLUMN())), "",   CONCATENATE("-",INDEX('sk A,B - Muži'!$A$1:'sk A,B - Muži'!$AM$36,ABS($AR17),COLUMN()))   )
               )
          ),
        ""
      )</f>
        <v/>
      </c>
      <c r="AK17" s="97">
        <f t="shared" si="0"/>
        <v>0</v>
      </c>
      <c r="AL17" s="11" t="s">
        <v>6</v>
      </c>
      <c r="AM17" s="12">
        <f t="shared" si="1"/>
        <v>3</v>
      </c>
      <c r="AN17" s="9"/>
      <c r="AO17" s="38"/>
      <c r="AP17" s="3">
        <f>A6</f>
        <v>8</v>
      </c>
      <c r="AQ17" s="4">
        <f>A14</f>
        <v>5</v>
      </c>
      <c r="AR17" s="96" t="str">
        <f>IF(ISNA(MATCH(CONCATENATE(AP17,"-",AQ17),'sk A,B - Muži'!AR$1:'sk A,B - Muži'!AR$36,0)),  IF(ISNA(MATCH(CONCATENATE(AQ17,"-",AP17),'sk A,B - Muži'!AR$1:'sk A,B - Muži'!AR$36,0)),"",-1*MATCH(CONCATENATE(AQ17,"-",AP17),'sk A,B - Muži'!AR$1:'sk A,B - Muži'!AR$36,0) ),MATCH(CONCATENATE(AP17,"-",AQ17),'sk A,B - Muži'!AR$1:'sk A,B - Muži'!AR$36,0)       )</f>
        <v/>
      </c>
      <c r="AS17"/>
      <c r="AT17"/>
      <c r="AU17"/>
      <c r="AV17"/>
      <c r="AW17"/>
    </row>
    <row r="18" spans="1:49" ht="13.5" thickBot="1" x14ac:dyDescent="0.25">
      <c r="A18"/>
      <c r="B18"/>
      <c r="C18" s="136"/>
      <c r="D18" s="137"/>
      <c r="E18" s="136"/>
      <c r="F18" s="127"/>
      <c r="G18" s="127"/>
      <c r="H18" s="127"/>
      <c r="I18" s="127"/>
      <c r="J18" s="127"/>
      <c r="K18" s="127"/>
      <c r="L18" s="127"/>
      <c r="M18" s="127"/>
      <c r="N18" s="127"/>
      <c r="O18" s="127"/>
      <c r="P18" s="127"/>
      <c r="Q18" s="127"/>
      <c r="R18" s="127"/>
      <c r="S18" s="127"/>
      <c r="T18" s="127"/>
      <c r="U18" s="127"/>
      <c r="V18" s="137"/>
      <c r="W18" s="148"/>
      <c r="X18" s="127"/>
      <c r="Y18" s="127"/>
      <c r="Z18" s="127"/>
      <c r="AA18" s="137"/>
      <c r="AC18" s="41" t="str">
        <f>D9</f>
        <v>Pokorný Martin</v>
      </c>
      <c r="AD18" s="7" t="s">
        <v>8</v>
      </c>
      <c r="AE18" s="83" t="str">
        <f>D5</f>
        <v>Luska Petr</v>
      </c>
      <c r="AF18" s="23" t="str">
        <f>IF(ISNUMBER($AR18),
      IF(SIGN($AR18)&gt;=0,
           IF( ISBLANK(INDEX('sk A,B - Muži'!$A$1:'sk A,B - Muži'!$AM$36,ABS($AR18),COLUMN())),"", INDEX('sk A,B - Muži'!$A$1:'sk A,B - Muži'!$AM$36,ABS($AR18),COLUMN())),
           IF(MID(INDEX('sk A,B - Muži'!$A$1:'sk A,B - Muži'!$AM$36,ABS($AR18),COLUMN()),1,1)="-",
                MID(INDEX('sk A,B - Muži'!$A$1:'sk A,B - Muži'!$AM$36,ABS($AR18),COLUMN()),2,5),
                IF( ISBLANK(INDEX('sk A,B - Muži'!$A$1:'sk A,B - Muži'!$AM$36,ABS($AR18),COLUMN())), "",   CONCATENATE("-",INDEX('sk A,B - Muži'!$A$1:'sk A,B - Muži'!$AM$36,ABS($AR18),COLUMN()))   )
               )
          ),
        ""
      )</f>
        <v>-3</v>
      </c>
      <c r="AG18" s="20" t="str">
        <f>IF(ISNUMBER($AR18),
      IF(SIGN($AR18)&gt;=0,
           IF( ISBLANK(INDEX('sk A,B - Muži'!$A$1:'sk A,B - Muži'!$AM$36,ABS($AR18),COLUMN())),"", INDEX('sk A,B - Muži'!$A$1:'sk A,B - Muži'!$AM$36,ABS($AR18),COLUMN())),
           IF(MID(INDEX('sk A,B - Muži'!$A$1:'sk A,B - Muži'!$AM$36,ABS($AR18),COLUMN()),1,1)="-",
                MID(INDEX('sk A,B - Muži'!$A$1:'sk A,B - Muži'!$AM$36,ABS($AR18),COLUMN()),2,5),
                IF( ISBLANK(INDEX('sk A,B - Muži'!$A$1:'sk A,B - Muži'!$AM$36,ABS($AR18),COLUMN())), "",   CONCATENATE("-",INDEX('sk A,B - Muži'!$A$1:'sk A,B - Muži'!$AM$36,ABS($AR18),COLUMN()))   )
               )
          ),
        ""
      )</f>
        <v>8</v>
      </c>
      <c r="AH18" s="20" t="str">
        <f>IF(ISNUMBER($AR18),
      IF(SIGN($AR18)&gt;=0,
           IF( ISBLANK(INDEX('sk A,B - Muži'!$A$1:'sk A,B - Muži'!$AM$36,ABS($AR18),COLUMN())),"", INDEX('sk A,B - Muži'!$A$1:'sk A,B - Muži'!$AM$36,ABS($AR18),COLUMN())),
           IF(MID(INDEX('sk A,B - Muži'!$A$1:'sk A,B - Muži'!$AM$36,ABS($AR18),COLUMN()),1,1)="-",
                MID(INDEX('sk A,B - Muži'!$A$1:'sk A,B - Muži'!$AM$36,ABS($AR18),COLUMN()),2,5),
                IF( ISBLANK(INDEX('sk A,B - Muži'!$A$1:'sk A,B - Muži'!$AM$36,ABS($AR18),COLUMN())), "",   CONCATENATE("-",INDEX('sk A,B - Muži'!$A$1:'sk A,B - Muži'!$AM$36,ABS($AR18),COLUMN()))   )
               )
          ),
        ""
      )</f>
        <v>-8</v>
      </c>
      <c r="AI18" s="20" t="str">
        <f>IF(ISNUMBER($AR18),
      IF(SIGN($AR18)&gt;=0,
           IF( ISBLANK(INDEX('sk A,B - Muži'!$A$1:'sk A,B - Muži'!$AM$36,ABS($AR18),COLUMN())),"", INDEX('sk A,B - Muži'!$A$1:'sk A,B - Muži'!$AM$36,ABS($AR18),COLUMN())),
           IF(MID(INDEX('sk A,B - Muži'!$A$1:'sk A,B - Muži'!$AM$36,ABS($AR18),COLUMN()),1,1)="-",
                MID(INDEX('sk A,B - Muži'!$A$1:'sk A,B - Muži'!$AM$36,ABS($AR18),COLUMN()),2,5),
                IF( ISBLANK(INDEX('sk A,B - Muži'!$A$1:'sk A,B - Muži'!$AM$36,ABS($AR18),COLUMN())), "",   CONCATENATE("-",INDEX('sk A,B - Muži'!$A$1:'sk A,B - Muži'!$AM$36,ABS($AR18),COLUMN()))   )
               )
          ),
        ""
      )</f>
        <v>11</v>
      </c>
      <c r="AJ18" s="53" t="str">
        <f>IF(ISNUMBER($AR18),
      IF(SIGN($AR18)&gt;=0,
           IF( ISBLANK(INDEX('sk A,B - Muži'!$A$1:'sk A,B - Muži'!$AM$36,ABS($AR18),COLUMN())),"", INDEX('sk A,B - Muži'!$A$1:'sk A,B - Muži'!$AM$36,ABS($AR18),COLUMN())),
           IF(MID(INDEX('sk A,B - Muži'!$A$1:'sk A,B - Muži'!$AM$36,ABS($AR18),COLUMN()),1,1)="-",
                MID(INDEX('sk A,B - Muži'!$A$1:'sk A,B - Muži'!$AM$36,ABS($AR18),COLUMN()),2,5),
                IF( ISBLANK(INDEX('sk A,B - Muži'!$A$1:'sk A,B - Muži'!$AM$36,ABS($AR18),COLUMN())), "",   CONCATENATE("-",INDEX('sk A,B - Muži'!$A$1:'sk A,B - Muži'!$AM$36,ABS($AR18),COLUMN()))   )
               )
          ),
        ""
      )</f>
        <v>-6</v>
      </c>
      <c r="AK18" s="98">
        <f t="shared" si="0"/>
        <v>2</v>
      </c>
      <c r="AL18" s="13" t="s">
        <v>6</v>
      </c>
      <c r="AM18" s="28">
        <f t="shared" si="1"/>
        <v>3</v>
      </c>
      <c r="AN18" s="36"/>
      <c r="AO18" s="38"/>
      <c r="AP18" s="38">
        <f>A8</f>
        <v>4</v>
      </c>
      <c r="AQ18" s="51">
        <f>A4</f>
        <v>1</v>
      </c>
      <c r="AR18" s="96">
        <f>IF(ISNA(MATCH(CONCATENATE(AP18,"-",AQ18),'sk A,B - Muži'!AR$1:'sk A,B - Muži'!AR$36,0)),  IF(ISNA(MATCH(CONCATENATE(AQ18,"-",AP18),'sk A,B - Muži'!AR$1:'sk A,B - Muži'!AR$36,0)),"",-1*MATCH(CONCATENATE(AQ18,"-",AP18),'sk A,B - Muži'!AR$1:'sk A,B - Muži'!AR$36,0) ),MATCH(CONCATENATE(AP18,"-",AQ18),'sk A,B - Muži'!AR$1:'sk A,B - Muži'!AR$36,0)       )</f>
        <v>33</v>
      </c>
      <c r="AS18"/>
      <c r="AT18"/>
      <c r="AU18"/>
      <c r="AV18"/>
      <c r="AW18"/>
    </row>
    <row r="19" spans="1:49" x14ac:dyDescent="0.2">
      <c r="A19" s="159">
        <f>IF(ISNA(MATCH(4,'sk A,B - Muži'!AA4:'sk A,B - Muži'!AA14,0)),"", INDEX('sk A,B - Muži'!A4:'sk A,B - Muži'!A14,MATCH(4,'sk A,B - Muži'!AA4:'sk A,B - Muži'!AA14,0)))</f>
        <v>9</v>
      </c>
      <c r="B19" s="25"/>
      <c r="C19" s="163">
        <v>1</v>
      </c>
      <c r="D19" s="30" t="str">
        <f>IF(COUNTIF(seznam!$A$2:$A$13,A19)=1,VLOOKUP(A19,seznam!$A$2:$C$13,3,FALSE),"------")</f>
        <v>Klobouky u Brna</v>
      </c>
      <c r="E19" s="165"/>
      <c r="F19" s="166"/>
      <c r="G19" s="167"/>
      <c r="H19" s="162">
        <f>AK15</f>
        <v>3</v>
      </c>
      <c r="I19" s="138" t="s">
        <v>6</v>
      </c>
      <c r="J19" s="161">
        <f>AM15</f>
        <v>1</v>
      </c>
      <c r="K19" s="162">
        <f>AM21</f>
        <v>3</v>
      </c>
      <c r="L19" s="138" t="s">
        <v>6</v>
      </c>
      <c r="M19" s="161">
        <f>AK21</f>
        <v>1</v>
      </c>
      <c r="N19" s="162">
        <f>AK28</f>
        <v>3</v>
      </c>
      <c r="O19" s="138" t="s">
        <v>6</v>
      </c>
      <c r="P19" s="138">
        <f>AM28</f>
        <v>0</v>
      </c>
      <c r="Q19" s="162">
        <f>AM36</f>
        <v>2</v>
      </c>
      <c r="R19" s="138" t="s">
        <v>6</v>
      </c>
      <c r="S19" s="161">
        <f>AK36</f>
        <v>3</v>
      </c>
      <c r="T19" s="162">
        <f>AK6</f>
        <v>0</v>
      </c>
      <c r="U19" s="138" t="s">
        <v>6</v>
      </c>
      <c r="V19" s="132">
        <f>AM6</f>
        <v>3</v>
      </c>
      <c r="W19" s="128">
        <f>H19+K19+N19+Q19+T19</f>
        <v>11</v>
      </c>
      <c r="X19" s="128" t="s">
        <v>6</v>
      </c>
      <c r="Y19" s="156">
        <f>J19+M19+P19+S19+V19</f>
        <v>8</v>
      </c>
      <c r="Z19" s="150">
        <f>IF(E19&gt;G19,2,IF(AND(E19&lt;G19,F19=":"),1,0))+IF(H19&gt;J19,2,IF(AND(H19&lt;J19,I19=":"),1,0))+IF(K19&gt;M19,2,IF(AND(K19&lt;M19,L19=":"),1,0))+IF(N19&gt;P19,2,IF(AND(N19&lt;P19,O19=":"),1,0))+IF(Q19&gt;S19,2,IF(AND(Q19&lt;S19,R19=":"),1,0))+IF(T19&gt;V19,2,IF(AND(T19&lt;V19,U19=":"),1,0))</f>
        <v>8</v>
      </c>
      <c r="AA19" s="152">
        <v>8</v>
      </c>
      <c r="AC19" s="41" t="str">
        <f>D11</f>
        <v>Huták Ondřej</v>
      </c>
      <c r="AD19" s="7" t="s">
        <v>8</v>
      </c>
      <c r="AE19" s="83" t="str">
        <f>D13</f>
        <v>Zukal Filip</v>
      </c>
      <c r="AF19" s="23" t="str">
        <f>IF(ISNUMBER($AR19),
      IF(SIGN($AR19)&gt;=0,
           IF( ISBLANK(INDEX('sk A,B - Muži'!$A$1:'sk A,B - Muži'!$AM$36,ABS($AR19),COLUMN())),"", INDEX('sk A,B - Muži'!$A$1:'sk A,B - Muži'!$AM$36,ABS($AR19),COLUMN())),
           IF(MID(INDEX('sk A,B - Muži'!$A$1:'sk A,B - Muži'!$AM$36,ABS($AR19),COLUMN()),1,1)="-",
                MID(INDEX('sk A,B - Muži'!$A$1:'sk A,B - Muži'!$AM$36,ABS($AR19),COLUMN()),2,5),
                IF( ISBLANK(INDEX('sk A,B - Muži'!$A$1:'sk A,B - Muži'!$AM$36,ABS($AR19),COLUMN())), "",   CONCATENATE("-",INDEX('sk A,B - Muži'!$A$1:'sk A,B - Muži'!$AM$36,ABS($AR19),COLUMN()))   )
               )
          ),
        ""
      )</f>
        <v>-12</v>
      </c>
      <c r="AG19" s="20" t="str">
        <f>IF(ISNUMBER($AR19),
      IF(SIGN($AR19)&gt;=0,
           IF( ISBLANK(INDEX('sk A,B - Muži'!$A$1:'sk A,B - Muži'!$AM$36,ABS($AR19),COLUMN())),"", INDEX('sk A,B - Muži'!$A$1:'sk A,B - Muži'!$AM$36,ABS($AR19),COLUMN())),
           IF(MID(INDEX('sk A,B - Muži'!$A$1:'sk A,B - Muži'!$AM$36,ABS($AR19),COLUMN()),1,1)="-",
                MID(INDEX('sk A,B - Muži'!$A$1:'sk A,B - Muži'!$AM$36,ABS($AR19),COLUMN()),2,5),
                IF( ISBLANK(INDEX('sk A,B - Muži'!$A$1:'sk A,B - Muži'!$AM$36,ABS($AR19),COLUMN())), "",   CONCATENATE("-",INDEX('sk A,B - Muži'!$A$1:'sk A,B - Muži'!$AM$36,ABS($AR19),COLUMN()))   )
               )
          ),
        ""
      )</f>
        <v>-9</v>
      </c>
      <c r="AH19" s="20" t="str">
        <f>IF(ISNUMBER($AR19),
      IF(SIGN($AR19)&gt;=0,
           IF( ISBLANK(INDEX('sk A,B - Muži'!$A$1:'sk A,B - Muži'!$AM$36,ABS($AR19),COLUMN())),"", INDEX('sk A,B - Muži'!$A$1:'sk A,B - Muži'!$AM$36,ABS($AR19),COLUMN())),
           IF(MID(INDEX('sk A,B - Muži'!$A$1:'sk A,B - Muži'!$AM$36,ABS($AR19),COLUMN()),1,1)="-",
                MID(INDEX('sk A,B - Muži'!$A$1:'sk A,B - Muži'!$AM$36,ABS($AR19),COLUMN()),2,5),
                IF( ISBLANK(INDEX('sk A,B - Muži'!$A$1:'sk A,B - Muži'!$AM$36,ABS($AR19),COLUMN())), "",   CONCATENATE("-",INDEX('sk A,B - Muži'!$A$1:'sk A,B - Muži'!$AM$36,ABS($AR19),COLUMN()))   )
               )
          ),
        ""
      )</f>
        <v>-9</v>
      </c>
      <c r="AI19" s="20" t="str">
        <f>IF(ISNUMBER($AR19),
      IF(SIGN($AR19)&gt;=0,
           IF( ISBLANK(INDEX('sk A,B - Muži'!$A$1:'sk A,B - Muži'!$AM$36,ABS($AR19),COLUMN())),"", INDEX('sk A,B - Muži'!$A$1:'sk A,B - Muži'!$AM$36,ABS($AR19),COLUMN())),
           IF(MID(INDEX('sk A,B - Muži'!$A$1:'sk A,B - Muži'!$AM$36,ABS($AR19),COLUMN()),1,1)="-",
                MID(INDEX('sk A,B - Muži'!$A$1:'sk A,B - Muži'!$AM$36,ABS($AR19),COLUMN()),2,5),
                IF( ISBLANK(INDEX('sk A,B - Muži'!$A$1:'sk A,B - Muži'!$AM$36,ABS($AR19),COLUMN())), "",   CONCATENATE("-",INDEX('sk A,B - Muži'!$A$1:'sk A,B - Muži'!$AM$36,ABS($AR19),COLUMN()))   )
               )
          ),
        ""
      )</f>
        <v/>
      </c>
      <c r="AJ19" s="53" t="str">
        <f>IF(ISNUMBER($AR19),
      IF(SIGN($AR19)&gt;=0,
           IF( ISBLANK(INDEX('sk A,B - Muži'!$A$1:'sk A,B - Muži'!$AM$36,ABS($AR19),COLUMN())),"", INDEX('sk A,B - Muži'!$A$1:'sk A,B - Muži'!$AM$36,ABS($AR19),COLUMN())),
           IF(MID(INDEX('sk A,B - Muži'!$A$1:'sk A,B - Muži'!$AM$36,ABS($AR19),COLUMN()),1,1)="-",
                MID(INDEX('sk A,B - Muži'!$A$1:'sk A,B - Muži'!$AM$36,ABS($AR19),COLUMN()),2,5),
                IF( ISBLANK(INDEX('sk A,B - Muži'!$A$1:'sk A,B - Muži'!$AM$36,ABS($AR19),COLUMN())), "",   CONCATENATE("-",INDEX('sk A,B - Muži'!$A$1:'sk A,B - Muži'!$AM$36,ABS($AR19),COLUMN()))   )
               )
          ),
        ""
      )</f>
        <v/>
      </c>
      <c r="AK19" s="98">
        <f t="shared" si="0"/>
        <v>0</v>
      </c>
      <c r="AL19" s="13" t="s">
        <v>6</v>
      </c>
      <c r="AM19" s="28">
        <f t="shared" si="1"/>
        <v>3</v>
      </c>
      <c r="AN19" s="36"/>
      <c r="AO19" s="38"/>
      <c r="AP19" s="38">
        <f>A10</f>
        <v>3</v>
      </c>
      <c r="AQ19" s="51">
        <f>A12</f>
        <v>2</v>
      </c>
      <c r="AR19" s="96">
        <f>IF(ISNA(MATCH(CONCATENATE(AP19,"-",AQ19),'sk A,B - Muži'!AR$1:'sk A,B - Muži'!AR$36,0)),  IF(ISNA(MATCH(CONCATENATE(AQ19,"-",AP19),'sk A,B - Muži'!AR$1:'sk A,B - Muži'!AR$36,0)),"",-1*MATCH(CONCATENATE(AQ19,"-",AP19),'sk A,B - Muži'!AR$1:'sk A,B - Muži'!AR$36,0) ),MATCH(CONCATENATE(AP19,"-",AQ19),'sk A,B - Muži'!AR$1:'sk A,B - Muži'!AR$36,0)       )</f>
        <v>36</v>
      </c>
      <c r="AS19"/>
      <c r="AT19"/>
      <c r="AU19"/>
      <c r="AV19"/>
      <c r="AW19"/>
    </row>
    <row r="20" spans="1:49" x14ac:dyDescent="0.2">
      <c r="A20" s="160"/>
      <c r="B20"/>
      <c r="C20" s="164"/>
      <c r="D20" s="31" t="str">
        <f>IF(COUNTIF(seznam!$A$2:$A$13,A19)=1,VLOOKUP(A19,seznam!$A$2:$C$13,2,FALSE),"------")</f>
        <v>Pilát Ondřej</v>
      </c>
      <c r="E20" s="168"/>
      <c r="F20" s="169"/>
      <c r="G20" s="170"/>
      <c r="H20" s="140"/>
      <c r="I20" s="129"/>
      <c r="J20" s="157"/>
      <c r="K20" s="140"/>
      <c r="L20" s="129"/>
      <c r="M20" s="157"/>
      <c r="N20" s="140"/>
      <c r="O20" s="129"/>
      <c r="P20" s="155"/>
      <c r="Q20" s="140"/>
      <c r="R20" s="129"/>
      <c r="S20" s="157"/>
      <c r="T20" s="140"/>
      <c r="U20" s="129"/>
      <c r="V20" s="133"/>
      <c r="W20" s="155"/>
      <c r="X20" s="155"/>
      <c r="Y20" s="157"/>
      <c r="Z20" s="151"/>
      <c r="AA20" s="154"/>
      <c r="AC20" s="41" t="str">
        <f>D22</f>
        <v>Sehnal Richard</v>
      </c>
      <c r="AD20" s="7"/>
      <c r="AE20" s="83" t="str">
        <f>D30</f>
        <v>Dočkálek Petr</v>
      </c>
      <c r="AF20" s="20" t="s">
        <v>109</v>
      </c>
      <c r="AG20" s="20" t="s">
        <v>100</v>
      </c>
      <c r="AH20" s="20" t="s">
        <v>100</v>
      </c>
      <c r="AI20" s="20" t="s">
        <v>103</v>
      </c>
      <c r="AJ20" s="53" t="s">
        <v>103</v>
      </c>
      <c r="AK20" s="98">
        <f t="shared" si="0"/>
        <v>2</v>
      </c>
      <c r="AL20" s="13" t="s">
        <v>6</v>
      </c>
      <c r="AM20" s="28">
        <f t="shared" si="1"/>
        <v>3</v>
      </c>
      <c r="AN20" s="36"/>
      <c r="AO20" s="38"/>
      <c r="AP20" s="38">
        <f>A21</f>
        <v>12</v>
      </c>
      <c r="AQ20" s="51">
        <f>A29</f>
        <v>11</v>
      </c>
      <c r="AR20" s="96" t="str">
        <f>IF(ISNA(MATCH(CONCATENATE(AP20,"-",AQ20),'sk A,B - Muži'!AR$1:'sk A,B - Muži'!AR$36,0)),  IF(ISNA(MATCH(CONCATENATE(AQ20,"-",AP20),'sk A,B - Muži'!AR$1:'sk A,B - Muži'!AR$36,0)),"",-1*MATCH(CONCATENATE(AQ20,"-",AP20),'sk A,B - Muži'!AR$1:'sk A,B - Muži'!AR$36,0) ),MATCH(CONCATENATE(AP20,"-",AQ20),'sk A,B - Muži'!AR$1:'sk A,B - Muži'!AR$36,0)       )</f>
        <v/>
      </c>
      <c r="AS20"/>
      <c r="AT20"/>
      <c r="AU20"/>
      <c r="AV20"/>
      <c r="AW20"/>
    </row>
    <row r="21" spans="1:49" x14ac:dyDescent="0.2">
      <c r="A21" s="159">
        <f>IF(ISNA(MATCH(6,'sk A,B - Muži'!AA4:'sk A,B - Muži'!AA14,0)),"", INDEX('sk A,B - Muži'!A4:'sk A,B - Muži'!A14,MATCH(6,'sk A,B - Muži'!AA4:'sk A,B - Muži'!AA14,0)))</f>
        <v>12</v>
      </c>
      <c r="B21" s="25"/>
      <c r="C21" s="163">
        <v>2</v>
      </c>
      <c r="D21" s="30" t="str">
        <f>IF(COUNTIF(seznam!$A$2:$A$13,A21)=1,VLOOKUP(A21,seznam!$A$2:$C$13,3,FALSE),"------")</f>
        <v>SK Kuřim</v>
      </c>
      <c r="E21" s="176">
        <f>AM15</f>
        <v>1</v>
      </c>
      <c r="F21" s="128" t="s">
        <v>6</v>
      </c>
      <c r="G21" s="156">
        <f>AK15</f>
        <v>3</v>
      </c>
      <c r="H21" s="141"/>
      <c r="I21" s="142"/>
      <c r="J21" s="174"/>
      <c r="K21" s="139">
        <f>AK29</f>
        <v>1</v>
      </c>
      <c r="L21" s="128" t="s">
        <v>6</v>
      </c>
      <c r="M21" s="156">
        <f>AM29</f>
        <v>3</v>
      </c>
      <c r="N21" s="139">
        <f>AM35</f>
        <v>0</v>
      </c>
      <c r="O21" s="128" t="s">
        <v>6</v>
      </c>
      <c r="P21" s="128">
        <f>AK35</f>
        <v>3</v>
      </c>
      <c r="Q21" s="139">
        <f>AK7</f>
        <v>0</v>
      </c>
      <c r="R21" s="128" t="s">
        <v>6</v>
      </c>
      <c r="S21" s="156">
        <f>AM7</f>
        <v>3</v>
      </c>
      <c r="T21" s="139">
        <f>AK20</f>
        <v>2</v>
      </c>
      <c r="U21" s="128" t="s">
        <v>6</v>
      </c>
      <c r="V21" s="130">
        <f>AM20</f>
        <v>3</v>
      </c>
      <c r="W21" s="128">
        <f>E21+K21+N21+Q21+T21</f>
        <v>4</v>
      </c>
      <c r="X21" s="128" t="s">
        <v>6</v>
      </c>
      <c r="Y21" s="156">
        <f>G21+M21+P21+S21+V21</f>
        <v>15</v>
      </c>
      <c r="Z21" s="150">
        <f>IF(E21&gt;G21,2,IF(AND(E21&lt;G21,F21=":"),1,0))+IF(H21&gt;J21,2,IF(AND(H21&lt;J21,I21=":"),1,0))+IF(K21&gt;M21,2,IF(AND(K21&lt;M21,L21=":"),1,0))+IF(N21&gt;P21,2,IF(AND(N21&lt;P21,O21=":"),1,0))+IF(Q21&gt;S21,2,IF(AND(Q21&lt;S21,R21=":"),1,0))+IF(T21&gt;V21,2,IF(AND(T21&lt;V21,U21=":"),1,0))</f>
        <v>5</v>
      </c>
      <c r="AA21" s="152">
        <v>12</v>
      </c>
      <c r="AC21" s="41" t="str">
        <f>D24</f>
        <v>Vokřínek Petr</v>
      </c>
      <c r="AD21" s="7"/>
      <c r="AE21" s="83" t="str">
        <f>D20</f>
        <v>Pilát Ondřej</v>
      </c>
      <c r="AF21" s="23" t="str">
        <f>IF(ISNUMBER($AR21),
      IF(SIGN($AR21)&gt;=0,
           IF( ISBLANK(INDEX('sk A,B - Muži'!$A$1:'sk A,B - Muži'!$AM$36,ABS($AR21),COLUMN())),"", INDEX('sk A,B - Muži'!$A$1:'sk A,B - Muži'!$AM$36,ABS($AR21),COLUMN())),
           IF(MID(INDEX('sk A,B - Muži'!$A$1:'sk A,B - Muži'!$AM$36,ABS($AR21),COLUMN()),1,1)="-",
                MID(INDEX('sk A,B - Muži'!$A$1:'sk A,B - Muži'!$AM$36,ABS($AR21),COLUMN()),2,5),
                IF( ISBLANK(INDEX('sk A,B - Muži'!$A$1:'sk A,B - Muži'!$AM$36,ABS($AR21),COLUMN())), "",   CONCATENATE("-",INDEX('sk A,B - Muži'!$A$1:'sk A,B - Muži'!$AM$36,ABS($AR21),COLUMN()))   )
               )
          ),
        ""
      )</f>
        <v>5</v>
      </c>
      <c r="AG21" s="20" t="str">
        <f>IF(ISNUMBER($AR21),
      IF(SIGN($AR21)&gt;=0,
           IF( ISBLANK(INDEX('sk A,B - Muži'!$A$1:'sk A,B - Muži'!$AM$36,ABS($AR21),COLUMN())),"", INDEX('sk A,B - Muži'!$A$1:'sk A,B - Muži'!$AM$36,ABS($AR21),COLUMN())),
           IF(MID(INDEX('sk A,B - Muži'!$A$1:'sk A,B - Muži'!$AM$36,ABS($AR21),COLUMN()),1,1)="-",
                MID(INDEX('sk A,B - Muži'!$A$1:'sk A,B - Muži'!$AM$36,ABS($AR21),COLUMN()),2,5),
                IF( ISBLANK(INDEX('sk A,B - Muži'!$A$1:'sk A,B - Muži'!$AM$36,ABS($AR21),COLUMN())), "",   CONCATENATE("-",INDEX('sk A,B - Muži'!$A$1:'sk A,B - Muži'!$AM$36,ABS($AR21),COLUMN()))   )
               )
          ),
        ""
      )</f>
        <v>-9</v>
      </c>
      <c r="AH21" s="20" t="str">
        <f>IF(ISNUMBER($AR21),
      IF(SIGN($AR21)&gt;=0,
           IF( ISBLANK(INDEX('sk A,B - Muži'!$A$1:'sk A,B - Muži'!$AM$36,ABS($AR21),COLUMN())),"", INDEX('sk A,B - Muži'!$A$1:'sk A,B - Muži'!$AM$36,ABS($AR21),COLUMN())),
           IF(MID(INDEX('sk A,B - Muži'!$A$1:'sk A,B - Muži'!$AM$36,ABS($AR21),COLUMN()),1,1)="-",
                MID(INDEX('sk A,B - Muži'!$A$1:'sk A,B - Muži'!$AM$36,ABS($AR21),COLUMN()),2,5),
                IF( ISBLANK(INDEX('sk A,B - Muži'!$A$1:'sk A,B - Muži'!$AM$36,ABS($AR21),COLUMN())), "",   CONCATENATE("-",INDEX('sk A,B - Muži'!$A$1:'sk A,B - Muži'!$AM$36,ABS($AR21),COLUMN()))   )
               )
          ),
        ""
      )</f>
        <v>-5</v>
      </c>
      <c r="AI21" s="20" t="str">
        <f>IF(ISNUMBER($AR21),
      IF(SIGN($AR21)&gt;=0,
           IF( ISBLANK(INDEX('sk A,B - Muži'!$A$1:'sk A,B - Muži'!$AM$36,ABS($AR21),COLUMN())),"", INDEX('sk A,B - Muži'!$A$1:'sk A,B - Muži'!$AM$36,ABS($AR21),COLUMN())),
           IF(MID(INDEX('sk A,B - Muži'!$A$1:'sk A,B - Muži'!$AM$36,ABS($AR21),COLUMN()),1,1)="-",
                MID(INDEX('sk A,B - Muži'!$A$1:'sk A,B - Muži'!$AM$36,ABS($AR21),COLUMN()),2,5),
                IF( ISBLANK(INDEX('sk A,B - Muži'!$A$1:'sk A,B - Muži'!$AM$36,ABS($AR21),COLUMN())), "",   CONCATENATE("-",INDEX('sk A,B - Muži'!$A$1:'sk A,B - Muži'!$AM$36,ABS($AR21),COLUMN()))   )
               )
          ),
        ""
      )</f>
        <v>-6</v>
      </c>
      <c r="AJ21" s="53" t="str">
        <f>IF(ISNUMBER($AR21),
      IF(SIGN($AR21)&gt;=0,
           IF( ISBLANK(INDEX('sk A,B - Muži'!$A$1:'sk A,B - Muži'!$AM$36,ABS($AR21),COLUMN())),"", INDEX('sk A,B - Muži'!$A$1:'sk A,B - Muži'!$AM$36,ABS($AR21),COLUMN())),
           IF(MID(INDEX('sk A,B - Muži'!$A$1:'sk A,B - Muži'!$AM$36,ABS($AR21),COLUMN()),1,1)="-",
                MID(INDEX('sk A,B - Muži'!$A$1:'sk A,B - Muži'!$AM$36,ABS($AR21),COLUMN()),2,5),
                IF( ISBLANK(INDEX('sk A,B - Muži'!$A$1:'sk A,B - Muži'!$AM$36,ABS($AR21),COLUMN())), "",   CONCATENATE("-",INDEX('sk A,B - Muži'!$A$1:'sk A,B - Muži'!$AM$36,ABS($AR21),COLUMN()))   )
               )
          ),
        ""
      )</f>
        <v/>
      </c>
      <c r="AK21" s="98">
        <f t="shared" si="0"/>
        <v>1</v>
      </c>
      <c r="AL21" s="13" t="s">
        <v>6</v>
      </c>
      <c r="AM21" s="28">
        <f t="shared" si="1"/>
        <v>3</v>
      </c>
      <c r="AN21" s="36"/>
      <c r="AO21" s="38"/>
      <c r="AP21" s="38">
        <f>A23</f>
        <v>6</v>
      </c>
      <c r="AQ21" s="51">
        <f>A19</f>
        <v>9</v>
      </c>
      <c r="AR21" s="96">
        <f>IF(ISNA(MATCH(CONCATENATE(AP21,"-",AQ21),'sk A,B - Muži'!AR$1:'sk A,B - Muži'!AR$36,0)),  IF(ISNA(MATCH(CONCATENATE(AQ21,"-",AP21),'sk A,B - Muži'!AR$1:'sk A,B - Muži'!AR$36,0)),"",-1*MATCH(CONCATENATE(AQ21,"-",AP21),'sk A,B - Muži'!AR$1:'sk A,B - Muži'!AR$36,0) ),MATCH(CONCATENATE(AP21,"-",AQ21),'sk A,B - Muži'!AR$1:'sk A,B - Muži'!AR$36,0)       )</f>
        <v>-32</v>
      </c>
      <c r="AS21"/>
      <c r="AT21"/>
      <c r="AU21"/>
      <c r="AV21"/>
      <c r="AW21"/>
    </row>
    <row r="22" spans="1:49" ht="13.5" thickBot="1" x14ac:dyDescent="0.25">
      <c r="A22" s="160"/>
      <c r="B22"/>
      <c r="C22" s="164"/>
      <c r="D22" s="31" t="str">
        <f>IF(COUNTIF(seznam!$A$2:$A$13,A21)=1,VLOOKUP(A21,seznam!$A$2:$C$13,2,FALSE),"------")</f>
        <v>Sehnal Richard</v>
      </c>
      <c r="E22" s="177"/>
      <c r="F22" s="129"/>
      <c r="G22" s="157"/>
      <c r="H22" s="175"/>
      <c r="I22" s="169"/>
      <c r="J22" s="170"/>
      <c r="K22" s="140"/>
      <c r="L22" s="129"/>
      <c r="M22" s="157"/>
      <c r="N22" s="140"/>
      <c r="O22" s="129"/>
      <c r="P22" s="155"/>
      <c r="Q22" s="140"/>
      <c r="R22" s="129"/>
      <c r="S22" s="157"/>
      <c r="T22" s="140"/>
      <c r="U22" s="129"/>
      <c r="V22" s="133"/>
      <c r="W22" s="155"/>
      <c r="X22" s="129"/>
      <c r="Y22" s="157"/>
      <c r="Z22" s="151"/>
      <c r="AA22" s="154"/>
      <c r="AC22" s="42" t="str">
        <f>D26</f>
        <v>Flajšar Petr</v>
      </c>
      <c r="AD22" s="43"/>
      <c r="AE22" s="61" t="str">
        <f>D28</f>
        <v>Chofreh Ali</v>
      </c>
      <c r="AF22" s="44" t="str">
        <f>IF(ISNUMBER($AR22),
      IF(SIGN($AR22)&gt;=0,
           IF( ISBLANK(INDEX('sk A,B - Muži'!$A$1:'sk A,B - Muži'!$AM$36,ABS($AR22),COLUMN())),"", INDEX('sk A,B - Muži'!$A$1:'sk A,B - Muži'!$AM$36,ABS($AR22),COLUMN())),
           IF(MID(INDEX('sk A,B - Muži'!$A$1:'sk A,B - Muži'!$AM$36,ABS($AR22),COLUMN()),1,1)="-",
                MID(INDEX('sk A,B - Muži'!$A$1:'sk A,B - Muži'!$AM$36,ABS($AR22),COLUMN()),2,5),
                IF( ISBLANK(INDEX('sk A,B - Muži'!$A$1:'sk A,B - Muži'!$AM$36,ABS($AR22),COLUMN())), "",   CONCATENATE("-",INDEX('sk A,B - Muži'!$A$1:'sk A,B - Muži'!$AM$36,ABS($AR22),COLUMN()))   )
               )
          ),
        ""
      )</f>
        <v>-9</v>
      </c>
      <c r="AG22" s="45" t="str">
        <f>IF(ISNUMBER($AR22),
      IF(SIGN($AR22)&gt;=0,
           IF( ISBLANK(INDEX('sk A,B - Muži'!$A$1:'sk A,B - Muži'!$AM$36,ABS($AR22),COLUMN())),"", INDEX('sk A,B - Muži'!$A$1:'sk A,B - Muži'!$AM$36,ABS($AR22),COLUMN())),
           IF(MID(INDEX('sk A,B - Muži'!$A$1:'sk A,B - Muži'!$AM$36,ABS($AR22),COLUMN()),1,1)="-",
                MID(INDEX('sk A,B - Muži'!$A$1:'sk A,B - Muži'!$AM$36,ABS($AR22),COLUMN()),2,5),
                IF( ISBLANK(INDEX('sk A,B - Muži'!$A$1:'sk A,B - Muži'!$AM$36,ABS($AR22),COLUMN())), "",   CONCATENATE("-",INDEX('sk A,B - Muži'!$A$1:'sk A,B - Muži'!$AM$36,ABS($AR22),COLUMN()))   )
               )
          ),
        ""
      )</f>
        <v>8</v>
      </c>
      <c r="AH22" s="45" t="str">
        <f>IF(ISNUMBER($AR22),
      IF(SIGN($AR22)&gt;=0,
           IF( ISBLANK(INDEX('sk A,B - Muži'!$A$1:'sk A,B - Muži'!$AM$36,ABS($AR22),COLUMN())),"", INDEX('sk A,B - Muži'!$A$1:'sk A,B - Muži'!$AM$36,ABS($AR22),COLUMN())),
           IF(MID(INDEX('sk A,B - Muži'!$A$1:'sk A,B - Muži'!$AM$36,ABS($AR22),COLUMN()),1,1)="-",
                MID(INDEX('sk A,B - Muži'!$A$1:'sk A,B - Muži'!$AM$36,ABS($AR22),COLUMN()),2,5),
                IF( ISBLANK(INDEX('sk A,B - Muži'!$A$1:'sk A,B - Muži'!$AM$36,ABS($AR22),COLUMN())), "",   CONCATENATE("-",INDEX('sk A,B - Muži'!$A$1:'sk A,B - Muži'!$AM$36,ABS($AR22),COLUMN()))   )
               )
          ),
        ""
      )</f>
        <v>-8</v>
      </c>
      <c r="AI22" s="45" t="str">
        <f>IF(ISNUMBER($AR22),
      IF(SIGN($AR22)&gt;=0,
           IF( ISBLANK(INDEX('sk A,B - Muži'!$A$1:'sk A,B - Muži'!$AM$36,ABS($AR22),COLUMN())),"", INDEX('sk A,B - Muži'!$A$1:'sk A,B - Muži'!$AM$36,ABS($AR22),COLUMN())),
           IF(MID(INDEX('sk A,B - Muži'!$A$1:'sk A,B - Muži'!$AM$36,ABS($AR22),COLUMN()),1,1)="-",
                MID(INDEX('sk A,B - Muži'!$A$1:'sk A,B - Muži'!$AM$36,ABS($AR22),COLUMN()),2,5),
                IF( ISBLANK(INDEX('sk A,B - Muži'!$A$1:'sk A,B - Muži'!$AM$36,ABS($AR22),COLUMN())), "",   CONCATENATE("-",INDEX('sk A,B - Muži'!$A$1:'sk A,B - Muži'!$AM$36,ABS($AR22),COLUMN()))   )
               )
          ),
        ""
      )</f>
        <v>10</v>
      </c>
      <c r="AJ22" s="58" t="str">
        <f>IF(ISNUMBER($AR22),
      IF(SIGN($AR22)&gt;=0,
           IF( ISBLANK(INDEX('sk A,B - Muži'!$A$1:'sk A,B - Muži'!$AM$36,ABS($AR22),COLUMN())),"", INDEX('sk A,B - Muži'!$A$1:'sk A,B - Muži'!$AM$36,ABS($AR22),COLUMN())),
           IF(MID(INDEX('sk A,B - Muži'!$A$1:'sk A,B - Muži'!$AM$36,ABS($AR22),COLUMN()),1,1)="-",
                MID(INDEX('sk A,B - Muži'!$A$1:'sk A,B - Muži'!$AM$36,ABS($AR22),COLUMN()),2,5),
                IF( ISBLANK(INDEX('sk A,B - Muži'!$A$1:'sk A,B - Muži'!$AM$36,ABS($AR22),COLUMN())), "",   CONCATENATE("-",INDEX('sk A,B - Muži'!$A$1:'sk A,B - Muži'!$AM$36,ABS($AR22),COLUMN()))   )
               )
          ),
        ""
      )</f>
        <v>-8</v>
      </c>
      <c r="AK22" s="99">
        <f t="shared" si="0"/>
        <v>2</v>
      </c>
      <c r="AL22" s="47" t="s">
        <v>6</v>
      </c>
      <c r="AM22" s="48">
        <f t="shared" si="1"/>
        <v>3</v>
      </c>
      <c r="AN22" s="9"/>
      <c r="AO22" s="38"/>
      <c r="AP22" s="3">
        <f>A25</f>
        <v>7</v>
      </c>
      <c r="AQ22" s="4">
        <f>A27</f>
        <v>10</v>
      </c>
      <c r="AR22" s="96">
        <f>IF(ISNA(MATCH(CONCATENATE(AP22,"-",AQ22),'sk A,B - Muži'!AR$1:'sk A,B - Muži'!AR$36,0)),  IF(ISNA(MATCH(CONCATENATE(AQ22,"-",AP22),'sk A,B - Muži'!AR$1:'sk A,B - Muži'!AR$36,0)),"",-1*MATCH(CONCATENATE(AQ22,"-",AP22),'sk A,B - Muži'!AR$1:'sk A,B - Muži'!AR$36,0) ),MATCH(CONCATENATE(AP22,"-",AQ22),'sk A,B - Muži'!AR$1:'sk A,B - Muži'!AR$36,0)       )</f>
        <v>8</v>
      </c>
      <c r="AS22"/>
      <c r="AT22"/>
      <c r="AU22"/>
      <c r="AV22"/>
      <c r="AW22"/>
    </row>
    <row r="23" spans="1:49" ht="13.5" thickBot="1" x14ac:dyDescent="0.25">
      <c r="A23" s="159">
        <f>IF(ISNA(MATCH(5,'sk A,B - Muži'!AA4:'sk A,B - Muži'!AA14,0)),"", INDEX('sk A,B - Muži'!A4:'sk A,B - Muži'!A14,MATCH(5,'sk A,B - Muži'!AA4:'sk A,B - Muži'!AA14,0)))</f>
        <v>6</v>
      </c>
      <c r="B23" s="25"/>
      <c r="C23" s="163">
        <v>3</v>
      </c>
      <c r="D23" s="30" t="str">
        <f>IF(COUNTIF(seznam!$A$2:$A$13,A23)=1,VLOOKUP(A23,seznam!$A$2:$C$13,3,FALSE),"------")</f>
        <v>MS Brno</v>
      </c>
      <c r="E23" s="176">
        <f>AK21</f>
        <v>1</v>
      </c>
      <c r="F23" s="128" t="s">
        <v>6</v>
      </c>
      <c r="G23" s="156">
        <f>AM21</f>
        <v>3</v>
      </c>
      <c r="H23" s="139">
        <f>AM29</f>
        <v>3</v>
      </c>
      <c r="I23" s="128" t="s">
        <v>6</v>
      </c>
      <c r="J23" s="156">
        <f>AK29</f>
        <v>1</v>
      </c>
      <c r="K23" s="141"/>
      <c r="L23" s="142"/>
      <c r="M23" s="174"/>
      <c r="N23" s="139">
        <f>AK8</f>
        <v>3</v>
      </c>
      <c r="O23" s="128" t="s">
        <v>6</v>
      </c>
      <c r="P23" s="128">
        <f>AM8</f>
        <v>2</v>
      </c>
      <c r="Q23" s="139">
        <f>AM14</f>
        <v>0</v>
      </c>
      <c r="R23" s="128" t="s">
        <v>6</v>
      </c>
      <c r="S23" s="156">
        <f>AK14</f>
        <v>3</v>
      </c>
      <c r="T23" s="139">
        <f>AK34</f>
        <v>3</v>
      </c>
      <c r="U23" s="128" t="s">
        <v>6</v>
      </c>
      <c r="V23" s="130">
        <f>AM34</f>
        <v>0</v>
      </c>
      <c r="W23" s="128">
        <f>H23+E23+N23+Q23+T23</f>
        <v>10</v>
      </c>
      <c r="X23" s="128" t="s">
        <v>6</v>
      </c>
      <c r="Y23" s="156">
        <f>J23+G23+P23+S23+V23</f>
        <v>9</v>
      </c>
      <c r="Z23" s="150">
        <f>IF(E23&gt;G23,2,IF(AND(E23&lt;G23,F23=":"),1,0))+IF(H23&gt;J23,2,IF(AND(H23&lt;J23,I23=":"),1,0))+IF(K23&gt;M23,2,IF(AND(K23&lt;M23,L23=":"),1,0))+IF(N23&gt;P23,2,IF(AND(N23&lt;P23,O23=":"),1,0))+IF(Q23&gt;S23,2,IF(AND(Q23&lt;S23,R23=":"),1,0))+IF(T23&gt;V23,2,IF(AND(T23&lt;V23,U23=":"),1,0))</f>
        <v>8</v>
      </c>
      <c r="AA23" s="152">
        <v>9</v>
      </c>
      <c r="AC23" s="4" t="s">
        <v>13</v>
      </c>
      <c r="AK23" s="100"/>
      <c r="AL23" s="9"/>
      <c r="AM23" s="9"/>
      <c r="AN23" s="36"/>
      <c r="AO23" s="38"/>
      <c r="AP23" s="38"/>
      <c r="AQ23" s="51"/>
      <c r="AR23" s="96" t="str">
        <f>IF(ISNA(MATCH(CONCATENATE(AP23,"-",AQ23),'sk A,B - Muži'!AR$1:'sk A,B - Muži'!AR$36,0)),  IF(ISNA(MATCH(CONCATENATE(AQ23,"-",AP23),'sk A,B - Muži'!AR$1:'sk A,B - Muži'!AR$36,0)),"",-1*MATCH(CONCATENATE(AQ23,"-",AP23),'sk A,B - Muži'!AR$1:'sk A,B - Muži'!AR$36,0) ),MATCH(CONCATENATE(AP23,"-",AQ23),'sk A,B - Muži'!AR$1:'sk A,B - Muži'!AR$36,0)       )</f>
        <v/>
      </c>
      <c r="AS23"/>
      <c r="AT23"/>
      <c r="AU23"/>
      <c r="AV23"/>
      <c r="AW23"/>
    </row>
    <row r="24" spans="1:49" x14ac:dyDescent="0.2">
      <c r="A24" s="160"/>
      <c r="B24"/>
      <c r="C24" s="164"/>
      <c r="D24" s="31" t="str">
        <f>IF(COUNTIF(seznam!$A$2:$A$13,A23)=1,VLOOKUP(A23,seznam!$A$2:$C$13,2,FALSE),"------")</f>
        <v>Vokřínek Petr</v>
      </c>
      <c r="E24" s="177"/>
      <c r="F24" s="129"/>
      <c r="G24" s="157"/>
      <c r="H24" s="140"/>
      <c r="I24" s="129"/>
      <c r="J24" s="157"/>
      <c r="K24" s="175"/>
      <c r="L24" s="169"/>
      <c r="M24" s="170"/>
      <c r="N24" s="140"/>
      <c r="O24" s="129"/>
      <c r="P24" s="155"/>
      <c r="Q24" s="140"/>
      <c r="R24" s="129"/>
      <c r="S24" s="157"/>
      <c r="T24" s="140"/>
      <c r="U24" s="129"/>
      <c r="V24" s="133"/>
      <c r="W24" s="155"/>
      <c r="X24" s="155"/>
      <c r="Y24" s="157"/>
      <c r="Z24" s="151"/>
      <c r="AA24" s="154"/>
      <c r="AC24" s="40" t="str">
        <f>D15</f>
        <v>Přikryl Lukáš</v>
      </c>
      <c r="AD24" s="52" t="s">
        <v>8</v>
      </c>
      <c r="AE24" s="54" t="str">
        <f>D13</f>
        <v>Zukal Filip</v>
      </c>
      <c r="AF24" s="21" t="str">
        <f>IF(ISNUMBER($AR24),
      IF(SIGN($AR24)&gt;=0,
           IF( ISBLANK(INDEX('sk A,B - Muži'!$A$1:'sk A,B - Muži'!$AM$36,ABS($AR24),COLUMN())),"", INDEX('sk A,B - Muži'!$A$1:'sk A,B - Muži'!$AM$36,ABS($AR24),COLUMN())),
           IF(MID(INDEX('sk A,B - Muži'!$A$1:'sk A,B - Muži'!$AM$36,ABS($AR24),COLUMN()),1,1)="-",
                MID(INDEX('sk A,B - Muži'!$A$1:'sk A,B - Muži'!$AM$36,ABS($AR24),COLUMN()),2,5),
                IF( ISBLANK(INDEX('sk A,B - Muži'!$A$1:'sk A,B - Muži'!$AM$36,ABS($AR24),COLUMN())), "",   CONCATENATE("-",INDEX('sk A,B - Muži'!$A$1:'sk A,B - Muži'!$AM$36,ABS($AR24),COLUMN()))   )
               )
          ),
        ""
      )</f>
        <v>-8</v>
      </c>
      <c r="AG24" s="22" t="str">
        <f>IF(ISNUMBER($AR24),
      IF(SIGN($AR24)&gt;=0,
           IF( ISBLANK(INDEX('sk A,B - Muži'!$A$1:'sk A,B - Muži'!$AM$36,ABS($AR24),COLUMN())),"", INDEX('sk A,B - Muži'!$A$1:'sk A,B - Muži'!$AM$36,ABS($AR24),COLUMN())),
           IF(MID(INDEX('sk A,B - Muži'!$A$1:'sk A,B - Muži'!$AM$36,ABS($AR24),COLUMN()),1,1)="-",
                MID(INDEX('sk A,B - Muži'!$A$1:'sk A,B - Muži'!$AM$36,ABS($AR24),COLUMN()),2,5),
                IF( ISBLANK(INDEX('sk A,B - Muži'!$A$1:'sk A,B - Muži'!$AM$36,ABS($AR24),COLUMN())), "",   CONCATENATE("-",INDEX('sk A,B - Muži'!$A$1:'sk A,B - Muži'!$AM$36,ABS($AR24),COLUMN()))   )
               )
          ),
        ""
      )</f>
        <v>-5</v>
      </c>
      <c r="AH24" s="22" t="str">
        <f>IF(ISNUMBER($AR24),
      IF(SIGN($AR24)&gt;=0,
           IF( ISBLANK(INDEX('sk A,B - Muži'!$A$1:'sk A,B - Muži'!$AM$36,ABS($AR24),COLUMN())),"", INDEX('sk A,B - Muži'!$A$1:'sk A,B - Muži'!$AM$36,ABS($AR24),COLUMN())),
           IF(MID(INDEX('sk A,B - Muži'!$A$1:'sk A,B - Muži'!$AM$36,ABS($AR24),COLUMN()),1,1)="-",
                MID(INDEX('sk A,B - Muži'!$A$1:'sk A,B - Muži'!$AM$36,ABS($AR24),COLUMN()),2,5),
                IF( ISBLANK(INDEX('sk A,B - Muži'!$A$1:'sk A,B - Muži'!$AM$36,ABS($AR24),COLUMN())), "",   CONCATENATE("-",INDEX('sk A,B - Muži'!$A$1:'sk A,B - Muži'!$AM$36,ABS($AR24),COLUMN()))   )
               )
          ),
        ""
      )</f>
        <v>7</v>
      </c>
      <c r="AI24" s="22" t="str">
        <f>IF(ISNUMBER($AR24),
      IF(SIGN($AR24)&gt;=0,
           IF( ISBLANK(INDEX('sk A,B - Muži'!$A$1:'sk A,B - Muži'!$AM$36,ABS($AR24),COLUMN())),"", INDEX('sk A,B - Muži'!$A$1:'sk A,B - Muži'!$AM$36,ABS($AR24),COLUMN())),
           IF(MID(INDEX('sk A,B - Muži'!$A$1:'sk A,B - Muži'!$AM$36,ABS($AR24),COLUMN()),1,1)="-",
                MID(INDEX('sk A,B - Muži'!$A$1:'sk A,B - Muži'!$AM$36,ABS($AR24),COLUMN()),2,5),
                IF( ISBLANK(INDEX('sk A,B - Muži'!$A$1:'sk A,B - Muži'!$AM$36,ABS($AR24),COLUMN())), "",   CONCATENATE("-",INDEX('sk A,B - Muži'!$A$1:'sk A,B - Muži'!$AM$36,ABS($AR24),COLUMN()))   )
               )
          ),
        ""
      )</f>
        <v>-10</v>
      </c>
      <c r="AJ24" s="57" t="str">
        <f>IF(ISNUMBER($AR24),
      IF(SIGN($AR24)&gt;=0,
           IF( ISBLANK(INDEX('sk A,B - Muži'!$A$1:'sk A,B - Muži'!$AM$36,ABS($AR24),COLUMN())),"", INDEX('sk A,B - Muži'!$A$1:'sk A,B - Muži'!$AM$36,ABS($AR24),COLUMN())),
           IF(MID(INDEX('sk A,B - Muži'!$A$1:'sk A,B - Muži'!$AM$36,ABS($AR24),COLUMN()),1,1)="-",
                MID(INDEX('sk A,B - Muži'!$A$1:'sk A,B - Muži'!$AM$36,ABS($AR24),COLUMN()),2,5),
                IF( ISBLANK(INDEX('sk A,B - Muži'!$A$1:'sk A,B - Muži'!$AM$36,ABS($AR24),COLUMN())), "",   CONCATENATE("-",INDEX('sk A,B - Muži'!$A$1:'sk A,B - Muži'!$AM$36,ABS($AR24),COLUMN()))   )
               )
          ),
        ""
      )</f>
        <v/>
      </c>
      <c r="AK24" s="10">
        <f t="shared" si="0"/>
        <v>1</v>
      </c>
      <c r="AL24" s="11" t="s">
        <v>6</v>
      </c>
      <c r="AM24" s="12">
        <f t="shared" si="1"/>
        <v>3</v>
      </c>
      <c r="AN24" s="36"/>
      <c r="AO24" s="38"/>
      <c r="AP24" s="38">
        <f>A14</f>
        <v>5</v>
      </c>
      <c r="AQ24" s="51">
        <f>A12</f>
        <v>2</v>
      </c>
      <c r="AR24" s="96">
        <f>IF(ISNA(MATCH(CONCATENATE(AP24,"-",AQ24),'sk A,B - Muži'!AR$1:'sk A,B - Muži'!AR$36,0)),  IF(ISNA(MATCH(CONCATENATE(AQ24,"-",AP24),'sk A,B - Muži'!AR$1:'sk A,B - Muži'!AR$36,0)),"",-1*MATCH(CONCATENATE(AQ24,"-",AP24),'sk A,B - Muži'!AR$1:'sk A,B - Muži'!AR$36,0) ),MATCH(CONCATENATE(AP24,"-",AQ24),'sk A,B - Muži'!AR$1:'sk A,B - Muži'!AR$36,0)       )</f>
        <v>-15</v>
      </c>
      <c r="AS24"/>
      <c r="AT24"/>
      <c r="AU24"/>
      <c r="AV24"/>
      <c r="AW24"/>
    </row>
    <row r="25" spans="1:49" x14ac:dyDescent="0.2">
      <c r="A25" s="159">
        <f>IF(ISNA(MATCH(5,'sk A,B - Muži'!AA19:'sk A,B - Muži'!AA29,0)),"", INDEX('sk A,B - Muži'!A19:'sk A,B - Muži'!A29,MATCH(5,'sk A,B - Muži'!AA19:'sk A,B - Muži'!AA29,0)))</f>
        <v>7</v>
      </c>
      <c r="B25" s="25"/>
      <c r="C25" s="163">
        <v>4</v>
      </c>
      <c r="D25" s="30" t="str">
        <f>IF(COUNTIF(seznam!$A$2:$A$13,A25)=1,VLOOKUP(A25,seznam!$A$2:$C$13,3,FALSE),"------")</f>
        <v>SKST N. Lískovec</v>
      </c>
      <c r="E25" s="176">
        <f>AM28</f>
        <v>0</v>
      </c>
      <c r="F25" s="128" t="s">
        <v>6</v>
      </c>
      <c r="G25" s="156">
        <f>AK28</f>
        <v>3</v>
      </c>
      <c r="H25" s="139">
        <f>AK35</f>
        <v>3</v>
      </c>
      <c r="I25" s="128" t="s">
        <v>6</v>
      </c>
      <c r="J25" s="156">
        <f>AM35</f>
        <v>0</v>
      </c>
      <c r="K25" s="139">
        <f>AM8</f>
        <v>2</v>
      </c>
      <c r="L25" s="128" t="s">
        <v>6</v>
      </c>
      <c r="M25" s="156">
        <f>AK8</f>
        <v>3</v>
      </c>
      <c r="N25" s="141"/>
      <c r="O25" s="142"/>
      <c r="P25" s="142"/>
      <c r="Q25" s="139">
        <f>AK22</f>
        <v>2</v>
      </c>
      <c r="R25" s="128" t="s">
        <v>6</v>
      </c>
      <c r="S25" s="156">
        <f>AM22</f>
        <v>3</v>
      </c>
      <c r="T25" s="139">
        <f>AM13</f>
        <v>3</v>
      </c>
      <c r="U25" s="128" t="s">
        <v>6</v>
      </c>
      <c r="V25" s="130">
        <f>AK13</f>
        <v>1</v>
      </c>
      <c r="W25" s="128">
        <f>H25+K25+E25+Q25+T25</f>
        <v>10</v>
      </c>
      <c r="X25" s="128" t="s">
        <v>6</v>
      </c>
      <c r="Y25" s="156">
        <f>J25+M25+G25+S25+V25</f>
        <v>10</v>
      </c>
      <c r="Z25" s="150">
        <f>IF(E25&gt;G25,2,IF(AND(E25&lt;G25,F25=":"),1,0))+IF(H25&gt;J25,2,IF(AND(H25&lt;J25,I25=":"),1,0))+IF(K25&gt;M25,2,IF(AND(K25&lt;M25,L25=":"),1,0))+IF(N25&gt;P25,2,IF(AND(N25&lt;P25,O25=":"),1,0))+IF(Q25&gt;S25,2,IF(AND(Q25&lt;S25,R25=":"),1,0))+IF(T25&gt;V25,2,IF(AND(T25&lt;V25,U25=":"),1,0))</f>
        <v>7</v>
      </c>
      <c r="AA25" s="152">
        <v>10</v>
      </c>
      <c r="AC25" s="41" t="str">
        <f>D5</f>
        <v>Luska Petr</v>
      </c>
      <c r="AD25" s="7" t="s">
        <v>8</v>
      </c>
      <c r="AE25" s="55" t="str">
        <f>D11</f>
        <v>Huták Ondřej</v>
      </c>
      <c r="AF25" s="20" t="s">
        <v>101</v>
      </c>
      <c r="AG25" s="20" t="s">
        <v>104</v>
      </c>
      <c r="AH25" s="20" t="s">
        <v>103</v>
      </c>
      <c r="AI25" s="20" t="s">
        <v>93</v>
      </c>
      <c r="AJ25" s="53" t="str">
        <f>IF(ISNUMBER($AR25),
      IF(SIGN($AR25)&gt;=0,
           IF( ISBLANK(INDEX('sk A,B - Muži'!$A$1:'sk A,B - Muži'!$AM$36,ABS($AR25),COLUMN())),"", INDEX('sk A,B - Muži'!$A$1:'sk A,B - Muži'!$AM$36,ABS($AR25),COLUMN())),
           IF(MID(INDEX('sk A,B - Muži'!$A$1:'sk A,B - Muži'!$AM$36,ABS($AR25),COLUMN()),1,1)="-",
                MID(INDEX('sk A,B - Muži'!$A$1:'sk A,B - Muži'!$AM$36,ABS($AR25),COLUMN()),2,5),
                IF( ISBLANK(INDEX('sk A,B - Muži'!$A$1:'sk A,B - Muži'!$AM$36,ABS($AR25),COLUMN())), "",   CONCATENATE("-",INDEX('sk A,B - Muži'!$A$1:'sk A,B - Muži'!$AM$36,ABS($AR25),COLUMN()))   )
               )
          ),
        ""
      )</f>
        <v/>
      </c>
      <c r="AK25" s="27">
        <f t="shared" si="0"/>
        <v>3</v>
      </c>
      <c r="AL25" s="13" t="s">
        <v>6</v>
      </c>
      <c r="AM25" s="28">
        <f t="shared" si="1"/>
        <v>1</v>
      </c>
      <c r="AN25" s="36"/>
      <c r="AO25" s="38"/>
      <c r="AP25" s="38">
        <f>A4</f>
        <v>1</v>
      </c>
      <c r="AQ25" s="51">
        <f>A10</f>
        <v>3</v>
      </c>
      <c r="AR25" s="96" t="str">
        <f>IF(ISNA(MATCH(CONCATENATE(AP25,"-",AQ25),'sk A,B - Muži'!AR$1:'sk A,B - Muži'!AR$36,0)),  IF(ISNA(MATCH(CONCATENATE(AQ25,"-",AP25),'sk A,B - Muži'!AR$1:'sk A,B - Muži'!AR$36,0)),"",-1*MATCH(CONCATENATE(AQ25,"-",AP25),'sk A,B - Muži'!AR$1:'sk A,B - Muži'!AR$36,0) ),MATCH(CONCATENATE(AP25,"-",AQ25),'sk A,B - Muži'!AR$1:'sk A,B - Muži'!AR$36,0)       )</f>
        <v/>
      </c>
      <c r="AS25"/>
      <c r="AT25"/>
      <c r="AU25"/>
      <c r="AV25"/>
      <c r="AW25"/>
    </row>
    <row r="26" spans="1:49" x14ac:dyDescent="0.2">
      <c r="A26" s="160"/>
      <c r="B26"/>
      <c r="C26" s="164"/>
      <c r="D26" s="31" t="str">
        <f>IF(COUNTIF(seznam!$A$2:$A$13,A25)=1,VLOOKUP(A25,seznam!$A$2:$C$13,2,FALSE),"------")</f>
        <v>Flajšar Petr</v>
      </c>
      <c r="E26" s="177"/>
      <c r="F26" s="129"/>
      <c r="G26" s="157"/>
      <c r="H26" s="140"/>
      <c r="I26" s="129"/>
      <c r="J26" s="157"/>
      <c r="K26" s="140"/>
      <c r="L26" s="129"/>
      <c r="M26" s="157"/>
      <c r="N26" s="175"/>
      <c r="O26" s="169"/>
      <c r="P26" s="169"/>
      <c r="Q26" s="140"/>
      <c r="R26" s="129"/>
      <c r="S26" s="157"/>
      <c r="T26" s="140"/>
      <c r="U26" s="129"/>
      <c r="V26" s="133"/>
      <c r="W26" s="155"/>
      <c r="X26" s="155"/>
      <c r="Y26" s="157"/>
      <c r="Z26" s="151"/>
      <c r="AA26" s="154"/>
      <c r="AC26" s="41" t="str">
        <f>D7</f>
        <v>Krištof Martin</v>
      </c>
      <c r="AD26" s="7" t="s">
        <v>8</v>
      </c>
      <c r="AE26" s="55" t="str">
        <f>D9</f>
        <v>Pokorný Martin</v>
      </c>
      <c r="AF26" s="23" t="str">
        <f>IF(ISNUMBER($AR26),
      IF(SIGN($AR26)&gt;=0,
           IF( ISBLANK(INDEX('sk A,B - Muži'!$A$1:'sk A,B - Muži'!$AM$36,ABS($AR26),COLUMN())),"", INDEX('sk A,B - Muži'!$A$1:'sk A,B - Muži'!$AM$36,ABS($AR26),COLUMN())),
           IF(MID(INDEX('sk A,B - Muži'!$A$1:'sk A,B - Muži'!$AM$36,ABS($AR26),COLUMN()),1,1)="-",
                MID(INDEX('sk A,B - Muži'!$A$1:'sk A,B - Muži'!$AM$36,ABS($AR26),COLUMN()),2,5),
                IF( ISBLANK(INDEX('sk A,B - Muži'!$A$1:'sk A,B - Muži'!$AM$36,ABS($AR26),COLUMN())), "",   CONCATENATE("-",INDEX('sk A,B - Muži'!$A$1:'sk A,B - Muži'!$AM$36,ABS($AR26),COLUMN()))   )
               )
          ),
        ""
      )</f>
        <v>8</v>
      </c>
      <c r="AG26" s="20" t="str">
        <f>IF(ISNUMBER($AR26),
      IF(SIGN($AR26)&gt;=0,
           IF( ISBLANK(INDEX('sk A,B - Muži'!$A$1:'sk A,B - Muži'!$AM$36,ABS($AR26),COLUMN())),"", INDEX('sk A,B - Muži'!$A$1:'sk A,B - Muži'!$AM$36,ABS($AR26),COLUMN())),
           IF(MID(INDEX('sk A,B - Muži'!$A$1:'sk A,B - Muži'!$AM$36,ABS($AR26),COLUMN()),1,1)="-",
                MID(INDEX('sk A,B - Muži'!$A$1:'sk A,B - Muži'!$AM$36,ABS($AR26),COLUMN()),2,5),
                IF( ISBLANK(INDEX('sk A,B - Muži'!$A$1:'sk A,B - Muži'!$AM$36,ABS($AR26),COLUMN())), "",   CONCATENATE("-",INDEX('sk A,B - Muži'!$A$1:'sk A,B - Muži'!$AM$36,ABS($AR26),COLUMN()))   )
               )
          ),
        ""
      )</f>
        <v>-8</v>
      </c>
      <c r="AH26" s="20" t="str">
        <f>IF(ISNUMBER($AR26),
      IF(SIGN($AR26)&gt;=0,
           IF( ISBLANK(INDEX('sk A,B - Muži'!$A$1:'sk A,B - Muži'!$AM$36,ABS($AR26),COLUMN())),"", INDEX('sk A,B - Muži'!$A$1:'sk A,B - Muži'!$AM$36,ABS($AR26),COLUMN())),
           IF(MID(INDEX('sk A,B - Muži'!$A$1:'sk A,B - Muži'!$AM$36,ABS($AR26),COLUMN()),1,1)="-",
                MID(INDEX('sk A,B - Muži'!$A$1:'sk A,B - Muži'!$AM$36,ABS($AR26),COLUMN()),2,5),
                IF( ISBLANK(INDEX('sk A,B - Muži'!$A$1:'sk A,B - Muži'!$AM$36,ABS($AR26),COLUMN())), "",   CONCATENATE("-",INDEX('sk A,B - Muži'!$A$1:'sk A,B - Muži'!$AM$36,ABS($AR26),COLUMN()))   )
               )
          ),
        ""
      )</f>
        <v>7</v>
      </c>
      <c r="AI26" s="20" t="str">
        <f>IF(ISNUMBER($AR26),
      IF(SIGN($AR26)&gt;=0,
           IF( ISBLANK(INDEX('sk A,B - Muži'!$A$1:'sk A,B - Muži'!$AM$36,ABS($AR26),COLUMN())),"", INDEX('sk A,B - Muži'!$A$1:'sk A,B - Muži'!$AM$36,ABS($AR26),COLUMN())),
           IF(MID(INDEX('sk A,B - Muži'!$A$1:'sk A,B - Muži'!$AM$36,ABS($AR26),COLUMN()),1,1)="-",
                MID(INDEX('sk A,B - Muži'!$A$1:'sk A,B - Muži'!$AM$36,ABS($AR26),COLUMN()),2,5),
                IF( ISBLANK(INDEX('sk A,B - Muži'!$A$1:'sk A,B - Muži'!$AM$36,ABS($AR26),COLUMN())), "",   CONCATENATE("-",INDEX('sk A,B - Muži'!$A$1:'sk A,B - Muži'!$AM$36,ABS($AR26),COLUMN()))   )
               )
          ),
        ""
      )</f>
        <v>-6</v>
      </c>
      <c r="AJ26" s="53" t="str">
        <f>IF(ISNUMBER($AR26),
      IF(SIGN($AR26)&gt;=0,
           IF( ISBLANK(INDEX('sk A,B - Muži'!$A$1:'sk A,B - Muži'!$AM$36,ABS($AR26),COLUMN())),"", INDEX('sk A,B - Muži'!$A$1:'sk A,B - Muži'!$AM$36,ABS($AR26),COLUMN())),
           IF(MID(INDEX('sk A,B - Muži'!$A$1:'sk A,B - Muži'!$AM$36,ABS($AR26),COLUMN()),1,1)="-",
                MID(INDEX('sk A,B - Muži'!$A$1:'sk A,B - Muži'!$AM$36,ABS($AR26),COLUMN()),2,5),
                IF( ISBLANK(INDEX('sk A,B - Muži'!$A$1:'sk A,B - Muži'!$AM$36,ABS($AR26),COLUMN())), "",   CONCATENATE("-",INDEX('sk A,B - Muži'!$A$1:'sk A,B - Muži'!$AM$36,ABS($AR26),COLUMN()))   )
               )
          ),
        ""
      )</f>
        <v>-7</v>
      </c>
      <c r="AK26" s="27">
        <f t="shared" si="0"/>
        <v>2</v>
      </c>
      <c r="AL26" s="13" t="s">
        <v>6</v>
      </c>
      <c r="AM26" s="28">
        <f t="shared" si="1"/>
        <v>3</v>
      </c>
      <c r="AN26" s="36"/>
      <c r="AO26" s="38"/>
      <c r="AP26" s="38">
        <f>A6</f>
        <v>8</v>
      </c>
      <c r="AQ26" s="51">
        <f>A8</f>
        <v>4</v>
      </c>
      <c r="AR26" s="96">
        <f>IF(ISNA(MATCH(CONCATENATE(AP26,"-",AQ26),'sk A,B - Muži'!AR$1:'sk A,B - Muži'!AR$36,0)),  IF(ISNA(MATCH(CONCATENATE(AQ26,"-",AP26),'sk A,B - Muži'!AR$1:'sk A,B - Muži'!AR$36,0)),"",-1*MATCH(CONCATENATE(AQ26,"-",AP26),'sk A,B - Muži'!AR$1:'sk A,B - Muži'!AR$36,0) ),MATCH(CONCATENATE(AP26,"-",AQ26),'sk A,B - Muži'!AR$1:'sk A,B - Muži'!AR$36,0)       )</f>
        <v>-11</v>
      </c>
      <c r="AS26"/>
      <c r="AT26"/>
      <c r="AU26"/>
      <c r="AV26"/>
      <c r="AW26"/>
    </row>
    <row r="27" spans="1:49" x14ac:dyDescent="0.2">
      <c r="A27" s="159">
        <f>IF(ISNA(MATCH(4,'sk A,B - Muži'!AA19:'sk A,B - Muži'!AA29,0)),"", INDEX('sk A,B - Muži'!A19:'sk A,B - Muži'!A29,MATCH(4,'sk A,B - Muži'!AA19:'sk A,B - Muži'!AA29,0)))</f>
        <v>10</v>
      </c>
      <c r="B27" s="25"/>
      <c r="C27" s="163">
        <v>5</v>
      </c>
      <c r="D27" s="30" t="str">
        <f>IF(COUNTIF(seznam!$A$2:$A$13,A27)=1,VLOOKUP(A27,seznam!$A$2:$C$13,3,FALSE),"------")</f>
        <v>MS Brno</v>
      </c>
      <c r="E27" s="176">
        <f>AK36</f>
        <v>3</v>
      </c>
      <c r="F27" s="128" t="s">
        <v>6</v>
      </c>
      <c r="G27" s="156">
        <f>AM36</f>
        <v>2</v>
      </c>
      <c r="H27" s="139">
        <f>AM7</f>
        <v>3</v>
      </c>
      <c r="I27" s="128" t="s">
        <v>6</v>
      </c>
      <c r="J27" s="156">
        <f>AK7</f>
        <v>0</v>
      </c>
      <c r="K27" s="139">
        <f>AK14</f>
        <v>3</v>
      </c>
      <c r="L27" s="128" t="s">
        <v>6</v>
      </c>
      <c r="M27" s="156">
        <f>AM14</f>
        <v>0</v>
      </c>
      <c r="N27" s="139">
        <f>AM22</f>
        <v>3</v>
      </c>
      <c r="O27" s="128" t="s">
        <v>6</v>
      </c>
      <c r="P27" s="128">
        <f>AK22</f>
        <v>2</v>
      </c>
      <c r="Q27" s="141"/>
      <c r="R27" s="142"/>
      <c r="S27" s="174"/>
      <c r="T27" s="139">
        <f>AM27</f>
        <v>3</v>
      </c>
      <c r="U27" s="128" t="s">
        <v>6</v>
      </c>
      <c r="V27" s="130">
        <f>AK27</f>
        <v>1</v>
      </c>
      <c r="W27" s="128">
        <f>H27+K27+N27+E27+T27</f>
        <v>15</v>
      </c>
      <c r="X27" s="128" t="s">
        <v>6</v>
      </c>
      <c r="Y27" s="156">
        <f>J27+M27+P27+G27+V27</f>
        <v>5</v>
      </c>
      <c r="Z27" s="150">
        <f>IF(E27&gt;G27,2,IF(AND(E27&lt;G27,F27=":"),1,0))+IF(H27&gt;J27,2,IF(AND(H27&lt;J27,I27=":"),1,0))+IF(K27&gt;M27,2,IF(AND(K27&lt;M27,L27=":"),1,0))+IF(N27&gt;P27,2,IF(AND(N27&lt;P27,O27=":"),1,0))+IF(Q27&gt;S27,2,IF(AND(Q27&lt;S27,R27=":"),1,0))+IF(T27&gt;V27,2,IF(AND(T27&lt;V27,U27=":"),1,0))</f>
        <v>10</v>
      </c>
      <c r="AA27" s="152">
        <v>7</v>
      </c>
      <c r="AC27" s="41" t="str">
        <f>D30</f>
        <v>Dočkálek Petr</v>
      </c>
      <c r="AD27" s="7"/>
      <c r="AE27" s="55" t="str">
        <f>D28</f>
        <v>Chofreh Ali</v>
      </c>
      <c r="AF27" s="23" t="str">
        <f>IF(ISNUMBER($AR27),
      IF(SIGN($AR27)&gt;=0,
           IF( ISBLANK(INDEX('sk A,B - Muži'!$A$1:'sk A,B - Muži'!$AM$36,ABS($AR27),COLUMN())),"", INDEX('sk A,B - Muži'!$A$1:'sk A,B - Muži'!$AM$36,ABS($AR27),COLUMN())),
           IF(MID(INDEX('sk A,B - Muži'!$A$1:'sk A,B - Muži'!$AM$36,ABS($AR27),COLUMN()),1,1)="-",
                MID(INDEX('sk A,B - Muži'!$A$1:'sk A,B - Muži'!$AM$36,ABS($AR27),COLUMN()),2,5),
                IF( ISBLANK(INDEX('sk A,B - Muži'!$A$1:'sk A,B - Muži'!$AM$36,ABS($AR27),COLUMN())), "",   CONCATENATE("-",INDEX('sk A,B - Muži'!$A$1:'sk A,B - Muži'!$AM$36,ABS($AR27),COLUMN()))   )
               )
          ),
        ""
      )</f>
        <v>-7</v>
      </c>
      <c r="AG27" s="20" t="str">
        <f>IF(ISNUMBER($AR27),
      IF(SIGN($AR27)&gt;=0,
           IF( ISBLANK(INDEX('sk A,B - Muži'!$A$1:'sk A,B - Muži'!$AM$36,ABS($AR27),COLUMN())),"", INDEX('sk A,B - Muži'!$A$1:'sk A,B - Muži'!$AM$36,ABS($AR27),COLUMN())),
           IF(MID(INDEX('sk A,B - Muži'!$A$1:'sk A,B - Muži'!$AM$36,ABS($AR27),COLUMN()),1,1)="-",
                MID(INDEX('sk A,B - Muži'!$A$1:'sk A,B - Muži'!$AM$36,ABS($AR27),COLUMN()),2,5),
                IF( ISBLANK(INDEX('sk A,B - Muži'!$A$1:'sk A,B - Muži'!$AM$36,ABS($AR27),COLUMN())), "",   CONCATENATE("-",INDEX('sk A,B - Muži'!$A$1:'sk A,B - Muži'!$AM$36,ABS($AR27),COLUMN()))   )
               )
          ),
        ""
      )</f>
        <v>9</v>
      </c>
      <c r="AH27" s="20" t="str">
        <f>IF(ISNUMBER($AR27),
      IF(SIGN($AR27)&gt;=0,
           IF( ISBLANK(INDEX('sk A,B - Muži'!$A$1:'sk A,B - Muži'!$AM$36,ABS($AR27),COLUMN())),"", INDEX('sk A,B - Muži'!$A$1:'sk A,B - Muži'!$AM$36,ABS($AR27),COLUMN())),
           IF(MID(INDEX('sk A,B - Muži'!$A$1:'sk A,B - Muži'!$AM$36,ABS($AR27),COLUMN()),1,1)="-",
                MID(INDEX('sk A,B - Muži'!$A$1:'sk A,B - Muži'!$AM$36,ABS($AR27),COLUMN()),2,5),
                IF( ISBLANK(INDEX('sk A,B - Muži'!$A$1:'sk A,B - Muži'!$AM$36,ABS($AR27),COLUMN())), "",   CONCATENATE("-",INDEX('sk A,B - Muži'!$A$1:'sk A,B - Muži'!$AM$36,ABS($AR27),COLUMN()))   )
               )
          ),
        ""
      )</f>
        <v>-9</v>
      </c>
      <c r="AI27" s="20" t="str">
        <f>IF(ISNUMBER($AR27),
      IF(SIGN($AR27)&gt;=0,
           IF( ISBLANK(INDEX('sk A,B - Muži'!$A$1:'sk A,B - Muži'!$AM$36,ABS($AR27),COLUMN())),"", INDEX('sk A,B - Muži'!$A$1:'sk A,B - Muži'!$AM$36,ABS($AR27),COLUMN())),
           IF(MID(INDEX('sk A,B - Muži'!$A$1:'sk A,B - Muži'!$AM$36,ABS($AR27),COLUMN()),1,1)="-",
                MID(INDEX('sk A,B - Muži'!$A$1:'sk A,B - Muži'!$AM$36,ABS($AR27),COLUMN()),2,5),
                IF( ISBLANK(INDEX('sk A,B - Muži'!$A$1:'sk A,B - Muži'!$AM$36,ABS($AR27),COLUMN())), "",   CONCATENATE("-",INDEX('sk A,B - Muži'!$A$1:'sk A,B - Muži'!$AM$36,ABS($AR27),COLUMN()))   )
               )
          ),
        ""
      )</f>
        <v>-8</v>
      </c>
      <c r="AJ27" s="53" t="str">
        <f>IF(ISNUMBER($AR27),
      IF(SIGN($AR27)&gt;=0,
           IF( ISBLANK(INDEX('sk A,B - Muži'!$A$1:'sk A,B - Muži'!$AM$36,ABS($AR27),COLUMN())),"", INDEX('sk A,B - Muži'!$A$1:'sk A,B - Muži'!$AM$36,ABS($AR27),COLUMN())),
           IF(MID(INDEX('sk A,B - Muži'!$A$1:'sk A,B - Muži'!$AM$36,ABS($AR27),COLUMN()),1,1)="-",
                MID(INDEX('sk A,B - Muži'!$A$1:'sk A,B - Muži'!$AM$36,ABS($AR27),COLUMN()),2,5),
                IF( ISBLANK(INDEX('sk A,B - Muži'!$A$1:'sk A,B - Muži'!$AM$36,ABS($AR27),COLUMN())), "",   CONCATENATE("-",INDEX('sk A,B - Muži'!$A$1:'sk A,B - Muži'!$AM$36,ABS($AR27),COLUMN()))   )
               )
          ),
        ""
      )</f>
        <v/>
      </c>
      <c r="AK27" s="27">
        <f t="shared" si="0"/>
        <v>1</v>
      </c>
      <c r="AL27" s="13" t="s">
        <v>6</v>
      </c>
      <c r="AM27" s="28">
        <f t="shared" si="1"/>
        <v>3</v>
      </c>
      <c r="AN27" s="9"/>
      <c r="AO27" s="38"/>
      <c r="AP27" s="3">
        <f>A29</f>
        <v>11</v>
      </c>
      <c r="AQ27" s="4">
        <f>A27</f>
        <v>10</v>
      </c>
      <c r="AR27" s="96">
        <f>IF(ISNA(MATCH(CONCATENATE(AP27,"-",AQ27),'sk A,B - Muži'!AR$1:'sk A,B - Muži'!AR$36,0)),  IF(ISNA(MATCH(CONCATENATE(AQ27,"-",AP27),'sk A,B - Muži'!AR$1:'sk A,B - Muži'!AR$36,0)),"",-1*MATCH(CONCATENATE(AQ27,"-",AP27),'sk A,B - Muži'!AR$1:'sk A,B - Muži'!AR$36,0) ),MATCH(CONCATENATE(AP27,"-",AQ27),'sk A,B - Muži'!AR$1:'sk A,B - Muži'!AR$36,0)       )</f>
        <v>13</v>
      </c>
      <c r="AS27"/>
      <c r="AT27"/>
      <c r="AU27"/>
      <c r="AV27"/>
      <c r="AW27"/>
    </row>
    <row r="28" spans="1:49" x14ac:dyDescent="0.2">
      <c r="A28" s="160"/>
      <c r="B28"/>
      <c r="C28" s="164"/>
      <c r="D28" s="31" t="str">
        <f>IF(COUNTIF(seznam!$A$2:$A$13,A27)=1,VLOOKUP(A27,seznam!$A$2:$C$13,2,FALSE),"------")</f>
        <v>Chofreh Ali</v>
      </c>
      <c r="E28" s="177"/>
      <c r="F28" s="129"/>
      <c r="G28" s="157"/>
      <c r="H28" s="140"/>
      <c r="I28" s="129"/>
      <c r="J28" s="157"/>
      <c r="K28" s="140"/>
      <c r="L28" s="129"/>
      <c r="M28" s="157"/>
      <c r="N28" s="140"/>
      <c r="O28" s="129"/>
      <c r="P28" s="155"/>
      <c r="Q28" s="175"/>
      <c r="R28" s="169"/>
      <c r="S28" s="170"/>
      <c r="T28" s="140"/>
      <c r="U28" s="129"/>
      <c r="V28" s="131"/>
      <c r="W28" s="155"/>
      <c r="X28" s="155"/>
      <c r="Y28" s="157"/>
      <c r="Z28" s="151"/>
      <c r="AA28" s="153"/>
      <c r="AC28" s="41" t="str">
        <f>D20</f>
        <v>Pilát Ondřej</v>
      </c>
      <c r="AD28" s="7"/>
      <c r="AE28" s="55" t="str">
        <f>D26</f>
        <v>Flajšar Petr</v>
      </c>
      <c r="AF28" s="20" t="s">
        <v>93</v>
      </c>
      <c r="AG28" s="20" t="s">
        <v>92</v>
      </c>
      <c r="AH28" s="20" t="s">
        <v>92</v>
      </c>
      <c r="AI28" s="20" t="str">
        <f>IF(ISNUMBER($AR28),
      IF(SIGN($AR28)&gt;=0,
           IF( ISBLANK(INDEX('sk A,B - Muži'!$A$1:'sk A,B - Muži'!$AM$36,ABS($AR28),COLUMN())),"", INDEX('sk A,B - Muži'!$A$1:'sk A,B - Muži'!$AM$36,ABS($AR28),COLUMN())),
           IF(MID(INDEX('sk A,B - Muži'!$A$1:'sk A,B - Muži'!$AM$36,ABS($AR28),COLUMN()),1,1)="-",
                MID(INDEX('sk A,B - Muži'!$A$1:'sk A,B - Muži'!$AM$36,ABS($AR28),COLUMN()),2,5),
                IF( ISBLANK(INDEX('sk A,B - Muži'!$A$1:'sk A,B - Muži'!$AM$36,ABS($AR28),COLUMN())), "",   CONCATENATE("-",INDEX('sk A,B - Muži'!$A$1:'sk A,B - Muži'!$AM$36,ABS($AR28),COLUMN()))   )
               )
          ),
        ""
      )</f>
        <v/>
      </c>
      <c r="AJ28" s="53" t="str">
        <f>IF(ISNUMBER($AR28),
      IF(SIGN($AR28)&gt;=0,
           IF( ISBLANK(INDEX('sk A,B - Muži'!$A$1:'sk A,B - Muži'!$AM$36,ABS($AR28),COLUMN())),"", INDEX('sk A,B - Muži'!$A$1:'sk A,B - Muži'!$AM$36,ABS($AR28),COLUMN())),
           IF(MID(INDEX('sk A,B - Muži'!$A$1:'sk A,B - Muži'!$AM$36,ABS($AR28),COLUMN()),1,1)="-",
                MID(INDEX('sk A,B - Muži'!$A$1:'sk A,B - Muži'!$AM$36,ABS($AR28),COLUMN()),2,5),
                IF( ISBLANK(INDEX('sk A,B - Muži'!$A$1:'sk A,B - Muži'!$AM$36,ABS($AR28),COLUMN())), "",   CONCATENATE("-",INDEX('sk A,B - Muži'!$A$1:'sk A,B - Muži'!$AM$36,ABS($AR28),COLUMN()))   )
               )
          ),
        ""
      )</f>
        <v/>
      </c>
      <c r="AK28" s="27">
        <f t="shared" si="0"/>
        <v>3</v>
      </c>
      <c r="AL28" s="13" t="s">
        <v>6</v>
      </c>
      <c r="AM28" s="28">
        <f t="shared" si="1"/>
        <v>0</v>
      </c>
      <c r="AN28" s="9"/>
      <c r="AO28" s="38"/>
      <c r="AP28" s="3">
        <f>A19</f>
        <v>9</v>
      </c>
      <c r="AQ28" s="4">
        <f>A25</f>
        <v>7</v>
      </c>
      <c r="AR28" s="96" t="str">
        <f>IF(ISNA(MATCH(CONCATENATE(AP28,"-",AQ28),'sk A,B - Muži'!AR$1:'sk A,B - Muži'!AR$36,0)),  IF(ISNA(MATCH(CONCATENATE(AQ28,"-",AP28),'sk A,B - Muži'!AR$1:'sk A,B - Muži'!AR$36,0)),"",-1*MATCH(CONCATENATE(AQ28,"-",AP28),'sk A,B - Muži'!AR$1:'sk A,B - Muži'!AR$36,0) ),MATCH(CONCATENATE(AP28,"-",AQ28),'sk A,B - Muži'!AR$1:'sk A,B - Muži'!AR$36,0)       )</f>
        <v/>
      </c>
      <c r="AS28"/>
      <c r="AT28"/>
      <c r="AU28"/>
      <c r="AV28"/>
      <c r="AW28"/>
    </row>
    <row r="29" spans="1:49" ht="13.5" thickBot="1" x14ac:dyDescent="0.25">
      <c r="A29" s="159">
        <f>IF(ISNA(MATCH(6,'sk A,B - Muži'!AA19:'sk A,B - Muži'!AA29,0)),"", INDEX('sk A,B - Muži'!A19:'sk A,B - Muži'!A29,MATCH(6,'sk A,B - Muži'!AA19:'sk A,B - Muži'!AA29,0)))</f>
        <v>11</v>
      </c>
      <c r="B29" s="25"/>
      <c r="C29" s="163">
        <v>6</v>
      </c>
      <c r="D29" s="30" t="str">
        <f>IF(COUNTIF(seznam!$A$2:$A$13,A29)=1,VLOOKUP(A29,seznam!$A$2:$C$13,3,FALSE),"------")</f>
        <v>Sokol Vracov</v>
      </c>
      <c r="E29" s="176">
        <f>AM6</f>
        <v>3</v>
      </c>
      <c r="F29" s="128" t="s">
        <v>6</v>
      </c>
      <c r="G29" s="156">
        <f>AK6</f>
        <v>0</v>
      </c>
      <c r="H29" s="139">
        <f>AM20</f>
        <v>3</v>
      </c>
      <c r="I29" s="128" t="s">
        <v>6</v>
      </c>
      <c r="J29" s="156">
        <f>AK20</f>
        <v>2</v>
      </c>
      <c r="K29" s="139">
        <f>AM34</f>
        <v>0</v>
      </c>
      <c r="L29" s="128" t="s">
        <v>6</v>
      </c>
      <c r="M29" s="156">
        <f>AK34</f>
        <v>3</v>
      </c>
      <c r="N29" s="139">
        <f>AK13</f>
        <v>1</v>
      </c>
      <c r="O29" s="128" t="s">
        <v>6</v>
      </c>
      <c r="P29" s="128">
        <f>AM13</f>
        <v>3</v>
      </c>
      <c r="Q29" s="139">
        <f>AK27</f>
        <v>1</v>
      </c>
      <c r="R29" s="128" t="s">
        <v>6</v>
      </c>
      <c r="S29" s="156">
        <f>AM27</f>
        <v>3</v>
      </c>
      <c r="T29" s="141"/>
      <c r="U29" s="142"/>
      <c r="V29" s="143"/>
      <c r="W29" s="128">
        <f>H29+K29+N29+Q29+E29</f>
        <v>8</v>
      </c>
      <c r="X29" s="128" t="s">
        <v>6</v>
      </c>
      <c r="Y29" s="156">
        <f>J29+M29+P29+S29+G29</f>
        <v>11</v>
      </c>
      <c r="Z29" s="181">
        <f>IF(E29&gt;G29,2,IF(AND(E29&lt;G29,F29=":"),1,0))+IF(H29&gt;J29,2,IF(AND(H29&lt;J29,I29=":"),1,0))+IF(K29&gt;M29,2,IF(AND(K29&lt;M29,L29=":"),1,0))+IF(N29&gt;P29,2,IF(AND(N29&lt;P29,O29=":"),1,0))+IF(Q29&gt;S29,2,IF(AND(Q29&lt;S29,R29=":"),1,0))+IF(T29&gt;V29,2,IF(AND(T29&lt;V29,U29=":"),1,0))</f>
        <v>7</v>
      </c>
      <c r="AA29" s="152">
        <v>11</v>
      </c>
      <c r="AC29" s="42" t="str">
        <f>D22</f>
        <v>Sehnal Richard</v>
      </c>
      <c r="AD29" s="43"/>
      <c r="AE29" s="56" t="str">
        <f>D24</f>
        <v>Vokřínek Petr</v>
      </c>
      <c r="AF29" s="44" t="str">
        <f>IF(ISNUMBER($AR29),
      IF(SIGN($AR29)&gt;=0,
           IF( ISBLANK(INDEX('sk A,B - Muži'!$A$1:'sk A,B - Muži'!$AM$36,ABS($AR29),COLUMN())),"", INDEX('sk A,B - Muži'!$A$1:'sk A,B - Muži'!$AM$36,ABS($AR29),COLUMN())),
           IF(MID(INDEX('sk A,B - Muži'!$A$1:'sk A,B - Muži'!$AM$36,ABS($AR29),COLUMN()),1,1)="-",
                MID(INDEX('sk A,B - Muži'!$A$1:'sk A,B - Muži'!$AM$36,ABS($AR29),COLUMN()),2,5),
                IF( ISBLANK(INDEX('sk A,B - Muži'!$A$1:'sk A,B - Muži'!$AM$36,ABS($AR29),COLUMN())), "",   CONCATENATE("-",INDEX('sk A,B - Muži'!$A$1:'sk A,B - Muži'!$AM$36,ABS($AR29),COLUMN()))   )
               )
          ),
        ""
      )</f>
        <v>-7</v>
      </c>
      <c r="AG29" s="45" t="str">
        <f>IF(ISNUMBER($AR29),
      IF(SIGN($AR29)&gt;=0,
           IF( ISBLANK(INDEX('sk A,B - Muži'!$A$1:'sk A,B - Muži'!$AM$36,ABS($AR29),COLUMN())),"", INDEX('sk A,B - Muži'!$A$1:'sk A,B - Muži'!$AM$36,ABS($AR29),COLUMN())),
           IF(MID(INDEX('sk A,B - Muži'!$A$1:'sk A,B - Muži'!$AM$36,ABS($AR29),COLUMN()),1,1)="-",
                MID(INDEX('sk A,B - Muži'!$A$1:'sk A,B - Muži'!$AM$36,ABS($AR29),COLUMN()),2,5),
                IF( ISBLANK(INDEX('sk A,B - Muži'!$A$1:'sk A,B - Muži'!$AM$36,ABS($AR29),COLUMN())), "",   CONCATENATE("-",INDEX('sk A,B - Muži'!$A$1:'sk A,B - Muži'!$AM$36,ABS($AR29),COLUMN()))   )
               )
          ),
        ""
      )</f>
        <v>-9</v>
      </c>
      <c r="AH29" s="45" t="str">
        <f>IF(ISNUMBER($AR29),
      IF(SIGN($AR29)&gt;=0,
           IF( ISBLANK(INDEX('sk A,B - Muži'!$A$1:'sk A,B - Muži'!$AM$36,ABS($AR29),COLUMN())),"", INDEX('sk A,B - Muži'!$A$1:'sk A,B - Muži'!$AM$36,ABS($AR29),COLUMN())),
           IF(MID(INDEX('sk A,B - Muži'!$A$1:'sk A,B - Muži'!$AM$36,ABS($AR29),COLUMN()),1,1)="-",
                MID(INDEX('sk A,B - Muži'!$A$1:'sk A,B - Muži'!$AM$36,ABS($AR29),COLUMN()),2,5),
                IF( ISBLANK(INDEX('sk A,B - Muži'!$A$1:'sk A,B - Muži'!$AM$36,ABS($AR29),COLUMN())), "",   CONCATENATE("-",INDEX('sk A,B - Muži'!$A$1:'sk A,B - Muži'!$AM$36,ABS($AR29),COLUMN()))   )
               )
          ),
        ""
      )</f>
        <v>6</v>
      </c>
      <c r="AI29" s="45" t="str">
        <f>IF(ISNUMBER($AR29),
      IF(SIGN($AR29)&gt;=0,
           IF( ISBLANK(INDEX('sk A,B - Muži'!$A$1:'sk A,B - Muži'!$AM$36,ABS($AR29),COLUMN())),"", INDEX('sk A,B - Muži'!$A$1:'sk A,B - Muži'!$AM$36,ABS($AR29),COLUMN())),
           IF(MID(INDEX('sk A,B - Muži'!$A$1:'sk A,B - Muži'!$AM$36,ABS($AR29),COLUMN()),1,1)="-",
                MID(INDEX('sk A,B - Muži'!$A$1:'sk A,B - Muži'!$AM$36,ABS($AR29),COLUMN()),2,5),
                IF( ISBLANK(INDEX('sk A,B - Muži'!$A$1:'sk A,B - Muži'!$AM$36,ABS($AR29),COLUMN())), "",   CONCATENATE("-",INDEX('sk A,B - Muži'!$A$1:'sk A,B - Muži'!$AM$36,ABS($AR29),COLUMN()))   )
               )
          ),
        ""
      )</f>
        <v>-10</v>
      </c>
      <c r="AJ29" s="58" t="str">
        <f>IF(ISNUMBER($AR29),
      IF(SIGN($AR29)&gt;=0,
           IF( ISBLANK(INDEX('sk A,B - Muži'!$A$1:'sk A,B - Muži'!$AM$36,ABS($AR29),COLUMN())),"", INDEX('sk A,B - Muži'!$A$1:'sk A,B - Muži'!$AM$36,ABS($AR29),COLUMN())),
           IF(MID(INDEX('sk A,B - Muži'!$A$1:'sk A,B - Muži'!$AM$36,ABS($AR29),COLUMN()),1,1)="-",
                MID(INDEX('sk A,B - Muži'!$A$1:'sk A,B - Muži'!$AM$36,ABS($AR29),COLUMN()),2,5),
                IF( ISBLANK(INDEX('sk A,B - Muži'!$A$1:'sk A,B - Muži'!$AM$36,ABS($AR29),COLUMN())), "",   CONCATENATE("-",INDEX('sk A,B - Muži'!$A$1:'sk A,B - Muži'!$AM$36,ABS($AR29),COLUMN()))   )
               )
          ),
        ""
      )</f>
        <v/>
      </c>
      <c r="AK29" s="46">
        <f t="shared" si="0"/>
        <v>1</v>
      </c>
      <c r="AL29" s="47" t="s">
        <v>6</v>
      </c>
      <c r="AM29" s="48">
        <f t="shared" si="1"/>
        <v>3</v>
      </c>
      <c r="AN29" s="9"/>
      <c r="AO29" s="38"/>
      <c r="AP29" s="3">
        <f>A21</f>
        <v>12</v>
      </c>
      <c r="AQ29" s="4">
        <f>A23</f>
        <v>6</v>
      </c>
      <c r="AR29" s="96">
        <f>IF(ISNA(MATCH(CONCATENATE(AP29,"-",AQ29),'sk A,B - Muži'!AR$1:'sk A,B - Muži'!AR$36,0)),  IF(ISNA(MATCH(CONCATENATE(AQ29,"-",AP29),'sk A,B - Muži'!AR$1:'sk A,B - Muži'!AR$36,0)),"",-1*MATCH(CONCATENATE(AQ29,"-",AP29),'sk A,B - Muži'!AR$1:'sk A,B - Muži'!AR$36,0) ),MATCH(CONCATENATE(AP29,"-",AQ29),'sk A,B - Muži'!AR$1:'sk A,B - Muži'!AR$36,0)       )</f>
        <v>-17</v>
      </c>
      <c r="AS29"/>
      <c r="AT29"/>
      <c r="AU29"/>
      <c r="AV29"/>
      <c r="AW29"/>
    </row>
    <row r="30" spans="1:49" ht="13.5" thickBot="1" x14ac:dyDescent="0.25">
      <c r="A30" s="160"/>
      <c r="B30"/>
      <c r="C30" s="178"/>
      <c r="D30" s="19" t="str">
        <f>IF(COUNTIF(seznam!$A$2:$A$13,A29)=1,VLOOKUP(A29,seznam!$A$2:$C$13,2,FALSE),"------")</f>
        <v>Dočkálek Petr</v>
      </c>
      <c r="E30" s="180"/>
      <c r="F30" s="172"/>
      <c r="G30" s="173"/>
      <c r="H30" s="171"/>
      <c r="I30" s="172"/>
      <c r="J30" s="173"/>
      <c r="K30" s="171"/>
      <c r="L30" s="172"/>
      <c r="M30" s="173"/>
      <c r="N30" s="171"/>
      <c r="O30" s="172"/>
      <c r="P30" s="179"/>
      <c r="Q30" s="171"/>
      <c r="R30" s="172"/>
      <c r="S30" s="173"/>
      <c r="T30" s="144"/>
      <c r="U30" s="145"/>
      <c r="V30" s="146"/>
      <c r="W30" s="179"/>
      <c r="X30" s="172"/>
      <c r="Y30" s="173"/>
      <c r="Z30" s="182"/>
      <c r="AA30" s="183"/>
      <c r="AC30" s="4" t="s">
        <v>14</v>
      </c>
      <c r="AK30" s="100"/>
      <c r="AL30" s="9"/>
      <c r="AM30" s="9"/>
      <c r="AN30" s="9"/>
      <c r="AP30" s="3"/>
      <c r="AQ30" s="4"/>
      <c r="AR30" s="96" t="str">
        <f>IF(ISNA(MATCH(CONCATENATE(AP30,"-",AQ30),'sk A,B - Muži'!AR$1:'sk A,B - Muži'!AR$36,0)),  IF(ISNA(MATCH(CONCATENATE(AQ30,"-",AP30),'sk A,B - Muži'!AR$1:'sk A,B - Muži'!AR$36,0)),"",-1*MATCH(CONCATENATE(AQ30,"-",AP30),'sk A,B - Muži'!AR$1:'sk A,B - Muži'!AR$36,0) ),MATCH(CONCATENATE(AP30,"-",AQ30),'sk A,B - Muži'!AR$1:'sk A,B - Muži'!AR$36,0)       )</f>
        <v/>
      </c>
      <c r="AS30"/>
      <c r="AT30"/>
      <c r="AU30"/>
      <c r="AV30"/>
      <c r="AW30"/>
    </row>
    <row r="31" spans="1:49" x14ac:dyDescent="0.2">
      <c r="AC31" s="40" t="str">
        <f>D9</f>
        <v>Pokorný Martin</v>
      </c>
      <c r="AD31" s="52" t="s">
        <v>8</v>
      </c>
      <c r="AE31" s="54" t="str">
        <f>D15</f>
        <v>Přikryl Lukáš</v>
      </c>
      <c r="AF31" s="22" t="s">
        <v>101</v>
      </c>
      <c r="AG31" s="22" t="s">
        <v>103</v>
      </c>
      <c r="AH31" s="22" t="s">
        <v>105</v>
      </c>
      <c r="AI31" s="22" t="s">
        <v>106</v>
      </c>
      <c r="AJ31" s="57" t="s">
        <v>95</v>
      </c>
      <c r="AK31" s="10">
        <f t="shared" si="0"/>
        <v>2</v>
      </c>
      <c r="AL31" s="11" t="s">
        <v>6</v>
      </c>
      <c r="AM31" s="12">
        <f t="shared" si="1"/>
        <v>3</v>
      </c>
      <c r="AN31" s="9"/>
      <c r="AO31" s="38"/>
      <c r="AP31" s="3">
        <f>A8</f>
        <v>4</v>
      </c>
      <c r="AQ31" s="4">
        <f>A14</f>
        <v>5</v>
      </c>
      <c r="AR31" s="96" t="str">
        <f>IF(ISNA(MATCH(CONCATENATE(AP31,"-",AQ31),'sk A,B - Muži'!AR$1:'sk A,B - Muži'!AR$36,0)),  IF(ISNA(MATCH(CONCATENATE(AQ31,"-",AP31),'sk A,B - Muži'!AR$1:'sk A,B - Muži'!AR$36,0)),"",-1*MATCH(CONCATENATE(AQ31,"-",AP31),'sk A,B - Muži'!AR$1:'sk A,B - Muži'!AR$36,0) ),MATCH(CONCATENATE(AP31,"-",AQ31),'sk A,B - Muži'!AR$1:'sk A,B - Muži'!AR$36,0)       )</f>
        <v/>
      </c>
      <c r="AS31"/>
      <c r="AT31"/>
      <c r="AU31"/>
      <c r="AV31"/>
      <c r="AW31"/>
    </row>
    <row r="32" spans="1:49" x14ac:dyDescent="0.2">
      <c r="AC32" s="41" t="str">
        <f>D11</f>
        <v>Huták Ondřej</v>
      </c>
      <c r="AD32" s="7" t="s">
        <v>8</v>
      </c>
      <c r="AE32" s="55" t="str">
        <f>D7</f>
        <v>Krištof Martin</v>
      </c>
      <c r="AF32" s="53" t="s">
        <v>105</v>
      </c>
      <c r="AG32" s="53" t="s">
        <v>103</v>
      </c>
      <c r="AH32" s="53" t="s">
        <v>92</v>
      </c>
      <c r="AI32" s="53" t="s">
        <v>93</v>
      </c>
      <c r="AJ32" s="53" t="str">
        <f>IF(ISNUMBER($AR32),
      IF(SIGN($AR32)&gt;=0,
           IF( ISBLANK(INDEX('sk A,B - Muži'!$A$1:'sk A,B - Muži'!$AM$36,ABS($AR32),COLUMN())),"", INDEX('sk A,B - Muži'!$A$1:'sk A,B - Muži'!$AM$36,ABS($AR32),COLUMN())),
           IF(MID(INDEX('sk A,B - Muži'!$A$1:'sk A,B - Muži'!$AM$36,ABS($AR32),COLUMN()),1,1)="-",
                MID(INDEX('sk A,B - Muži'!$A$1:'sk A,B - Muži'!$AM$36,ABS($AR32),COLUMN()),2,5),
                IF( ISBLANK(INDEX('sk A,B - Muži'!$A$1:'sk A,B - Muži'!$AM$36,ABS($AR32),COLUMN())), "",   CONCATENATE("-",INDEX('sk A,B - Muži'!$A$1:'sk A,B - Muži'!$AM$36,ABS($AR32),COLUMN()))   )
               )
          ),
        ""
      )</f>
        <v/>
      </c>
      <c r="AK32" s="27">
        <f t="shared" si="0"/>
        <v>3</v>
      </c>
      <c r="AL32" s="13" t="s">
        <v>6</v>
      </c>
      <c r="AM32" s="28">
        <f t="shared" si="1"/>
        <v>1</v>
      </c>
      <c r="AN32" s="9"/>
      <c r="AO32" s="38"/>
      <c r="AP32" s="3">
        <f>A10</f>
        <v>3</v>
      </c>
      <c r="AQ32" s="4">
        <f>A6</f>
        <v>8</v>
      </c>
      <c r="AR32" s="96" t="str">
        <f>IF(ISNA(MATCH(CONCATENATE(AP32,"-",AQ32),'sk A,B - Muži'!AR$1:'sk A,B - Muži'!AR$36,0)),  IF(ISNA(MATCH(CONCATENATE(AQ32,"-",AP32),'sk A,B - Muži'!AR$1:'sk A,B - Muži'!AR$36,0)),"",-1*MATCH(CONCATENATE(AQ32,"-",AP32),'sk A,B - Muži'!AR$1:'sk A,B - Muži'!AR$36,0) ),MATCH(CONCATENATE(AP32,"-",AQ32),'sk A,B - Muži'!AR$1:'sk A,B - Muži'!AR$36,0)       )</f>
        <v/>
      </c>
      <c r="AS32"/>
      <c r="AT32"/>
      <c r="AU32"/>
      <c r="AV32"/>
      <c r="AW32"/>
    </row>
    <row r="33" spans="29:49" x14ac:dyDescent="0.2">
      <c r="AC33" s="41" t="str">
        <f>D13</f>
        <v>Zukal Filip</v>
      </c>
      <c r="AD33" s="7" t="s">
        <v>8</v>
      </c>
      <c r="AE33" s="55" t="str">
        <f>D5</f>
        <v>Luska Petr</v>
      </c>
      <c r="AF33" s="20" t="s">
        <v>100</v>
      </c>
      <c r="AG33" s="20" t="s">
        <v>92</v>
      </c>
      <c r="AH33" s="20" t="s">
        <v>105</v>
      </c>
      <c r="AI33" s="20"/>
      <c r="AJ33" s="53"/>
      <c r="AK33" s="27">
        <f>IF(AND(LEN(AF33)&gt;0,MID(AF33,1,1)&lt;&gt;"-"),"1","0")+IF(AND(LEN(AG33)&gt;0,MID(AG33,1,1)&lt;&gt;"-"),"1","0")+IF(AND(LEN(AH33)&gt;0,MID(AH33,1,1)&lt;&gt;"-"),"1","0")+IF(AND(LEN(AI33)&gt;0,MID(AI33,1,1)&lt;&gt;"-"),"1","0")+IF(AND(LEN(AJ33)&gt;0,MID(AJ33,1,1)&lt;&gt;"-"),"1","0")</f>
        <v>3</v>
      </c>
      <c r="AL33" s="13" t="s">
        <v>6</v>
      </c>
      <c r="AM33" s="28">
        <f>IF(AND(LEN(AF33)&gt;0,MID(AF33,1,1)="-"),"1","0")+IF(AND(LEN(AG33)&gt;0,MID(AG33,1,1)="-"),"1","0")+IF(AND(LEN(AH33)&gt;0,MID(AH33,1,1)="-"),"1","0")+IF(AND(LEN(AI33)&gt;0,MID(AI33,1,1)="-"),"1","0")+IF(AND(LEN(AJ33)&gt;0,MID(AJ33,1,1)="-"),"1","0")</f>
        <v>0</v>
      </c>
      <c r="AN33" s="9"/>
      <c r="AO33" s="38"/>
      <c r="AP33" s="3">
        <f>A12</f>
        <v>2</v>
      </c>
      <c r="AQ33" s="4">
        <f>A4</f>
        <v>1</v>
      </c>
      <c r="AR33" s="96" t="str">
        <f>IF(ISNA(MATCH(CONCATENATE(AP33,"-",AQ33),'sk A,B - Muži'!AR$1:'sk A,B - Muži'!AR$36,0)),  IF(ISNA(MATCH(CONCATENATE(AQ33,"-",AP33),'sk A,B - Muži'!AR$1:'sk A,B - Muži'!AR$36,0)),"",-1*MATCH(CONCATENATE(AQ33,"-",AP33),'sk A,B - Muži'!AR$1:'sk A,B - Muži'!AR$36,0) ),MATCH(CONCATENATE(AP33,"-",AQ33),'sk A,B - Muži'!AR$1:'sk A,B - Muži'!AR$36,0)       )</f>
        <v/>
      </c>
      <c r="AS33"/>
      <c r="AT33"/>
      <c r="AU33"/>
      <c r="AV33"/>
      <c r="AW33"/>
    </row>
    <row r="34" spans="29:49" x14ac:dyDescent="0.2">
      <c r="AC34" s="41" t="str">
        <f>D24</f>
        <v>Vokřínek Petr</v>
      </c>
      <c r="AD34" s="7"/>
      <c r="AE34" s="55" t="str">
        <f>D30</f>
        <v>Dočkálek Petr</v>
      </c>
      <c r="AF34" s="20" t="s">
        <v>96</v>
      </c>
      <c r="AG34" s="20" t="s">
        <v>93</v>
      </c>
      <c r="AH34" s="20" t="s">
        <v>92</v>
      </c>
      <c r="AI34" s="20" t="str">
        <f>IF(ISNUMBER($AR34),
      IF(SIGN($AR34)&gt;=0,
           IF( ISBLANK(INDEX('sk A,B - Muži'!$A$1:'sk A,B - Muži'!$AM$36,ABS($AR34),COLUMN())),"", INDEX('sk A,B - Muži'!$A$1:'sk A,B - Muži'!$AM$36,ABS($AR34),COLUMN())),
           IF(MID(INDEX('sk A,B - Muži'!$A$1:'sk A,B - Muži'!$AM$36,ABS($AR34),COLUMN()),1,1)="-",
                MID(INDEX('sk A,B - Muži'!$A$1:'sk A,B - Muži'!$AM$36,ABS($AR34),COLUMN()),2,5),
                IF( ISBLANK(INDEX('sk A,B - Muži'!$A$1:'sk A,B - Muži'!$AM$36,ABS($AR34),COLUMN())), "",   CONCATENATE("-",INDEX('sk A,B - Muži'!$A$1:'sk A,B - Muži'!$AM$36,ABS($AR34),COLUMN()))   )
               )
          ),
        ""
      )</f>
        <v/>
      </c>
      <c r="AJ34" s="53" t="str">
        <f>IF(ISNUMBER($AR34),
      IF(SIGN($AR34)&gt;=0,
           IF( ISBLANK(INDEX('sk A,B - Muži'!$A$1:'sk A,B - Muži'!$AM$36,ABS($AR34),COLUMN())),"", INDEX('sk A,B - Muži'!$A$1:'sk A,B - Muži'!$AM$36,ABS($AR34),COLUMN())),
           IF(MID(INDEX('sk A,B - Muži'!$A$1:'sk A,B - Muži'!$AM$36,ABS($AR34),COLUMN()),1,1)="-",
                MID(INDEX('sk A,B - Muži'!$A$1:'sk A,B - Muži'!$AM$36,ABS($AR34),COLUMN()),2,5),
                IF( ISBLANK(INDEX('sk A,B - Muži'!$A$1:'sk A,B - Muži'!$AM$36,ABS($AR34),COLUMN())), "",   CONCATENATE("-",INDEX('sk A,B - Muži'!$A$1:'sk A,B - Muži'!$AM$36,ABS($AR34),COLUMN()))   )
               )
          ),
        ""
      )</f>
        <v/>
      </c>
      <c r="AK34" s="27">
        <f t="shared" si="0"/>
        <v>3</v>
      </c>
      <c r="AL34" s="13" t="s">
        <v>6</v>
      </c>
      <c r="AM34" s="28">
        <f t="shared" si="1"/>
        <v>0</v>
      </c>
      <c r="AN34" s="9"/>
      <c r="AO34" s="38"/>
      <c r="AP34" s="3">
        <f>A23</f>
        <v>6</v>
      </c>
      <c r="AQ34" s="4">
        <f>A29</f>
        <v>11</v>
      </c>
      <c r="AR34" s="96" t="str">
        <f>IF(ISNA(MATCH(CONCATENATE(AP34,"-",AQ34),'sk A,B - Muži'!AR$1:'sk A,B - Muži'!AR$36,0)),  IF(ISNA(MATCH(CONCATENATE(AQ34,"-",AP34),'sk A,B - Muži'!AR$1:'sk A,B - Muži'!AR$36,0)),"",-1*MATCH(CONCATENATE(AQ34,"-",AP34),'sk A,B - Muži'!AR$1:'sk A,B - Muži'!AR$36,0) ),MATCH(CONCATENATE(AP34,"-",AQ34),'sk A,B - Muži'!AR$1:'sk A,B - Muži'!AR$36,0)       )</f>
        <v/>
      </c>
      <c r="AS34"/>
      <c r="AT34"/>
      <c r="AU34"/>
      <c r="AV34"/>
      <c r="AW34"/>
    </row>
    <row r="35" spans="29:49" x14ac:dyDescent="0.2">
      <c r="AC35" s="41" t="str">
        <f>D26</f>
        <v>Flajšar Petr</v>
      </c>
      <c r="AD35" s="7"/>
      <c r="AE35" s="55" t="str">
        <f>D22</f>
        <v>Sehnal Richard</v>
      </c>
      <c r="AF35" s="20" t="s">
        <v>96</v>
      </c>
      <c r="AG35" s="20" t="s">
        <v>102</v>
      </c>
      <c r="AH35" s="20" t="s">
        <v>104</v>
      </c>
      <c r="AI35" s="20" t="str">
        <f>IF(ISNUMBER($AR35),
      IF(SIGN($AR35)&gt;=0,
           IF( ISBLANK(INDEX('sk A,B - Muži'!$A$1:'sk A,B - Muži'!$AM$36,ABS($AR35),COLUMN())),"", INDEX('sk A,B - Muži'!$A$1:'sk A,B - Muži'!$AM$36,ABS($AR35),COLUMN())),
           IF(MID(INDEX('sk A,B - Muži'!$A$1:'sk A,B - Muži'!$AM$36,ABS($AR35),COLUMN()),1,1)="-",
                MID(INDEX('sk A,B - Muži'!$A$1:'sk A,B - Muži'!$AM$36,ABS($AR35),COLUMN()),2,5),
                IF( ISBLANK(INDEX('sk A,B - Muži'!$A$1:'sk A,B - Muži'!$AM$36,ABS($AR35),COLUMN())), "",   CONCATENATE("-",INDEX('sk A,B - Muži'!$A$1:'sk A,B - Muži'!$AM$36,ABS($AR35),COLUMN()))   )
               )
          ),
        ""
      )</f>
        <v/>
      </c>
      <c r="AJ35" s="53" t="str">
        <f>IF(ISNUMBER($AR35),
      IF(SIGN($AR35)&gt;=0,
           IF( ISBLANK(INDEX('sk A,B - Muži'!$A$1:'sk A,B - Muži'!$AM$36,ABS($AR35),COLUMN())),"", INDEX('sk A,B - Muži'!$A$1:'sk A,B - Muži'!$AM$36,ABS($AR35),COLUMN())),
           IF(MID(INDEX('sk A,B - Muži'!$A$1:'sk A,B - Muži'!$AM$36,ABS($AR35),COLUMN()),1,1)="-",
                MID(INDEX('sk A,B - Muži'!$A$1:'sk A,B - Muži'!$AM$36,ABS($AR35),COLUMN()),2,5),
                IF( ISBLANK(INDEX('sk A,B - Muži'!$A$1:'sk A,B - Muži'!$AM$36,ABS($AR35),COLUMN())), "",   CONCATENATE("-",INDEX('sk A,B - Muži'!$A$1:'sk A,B - Muži'!$AM$36,ABS($AR35),COLUMN()))   )
               )
          ),
        ""
      )</f>
        <v/>
      </c>
      <c r="AK35" s="27">
        <f t="shared" si="0"/>
        <v>3</v>
      </c>
      <c r="AL35" s="13" t="s">
        <v>6</v>
      </c>
      <c r="AM35" s="28">
        <f t="shared" si="1"/>
        <v>0</v>
      </c>
      <c r="AN35" s="9"/>
      <c r="AO35" s="38"/>
      <c r="AP35" s="3">
        <f>A25</f>
        <v>7</v>
      </c>
      <c r="AQ35" s="4">
        <f>A21</f>
        <v>12</v>
      </c>
      <c r="AR35" s="96" t="str">
        <f>IF(ISNA(MATCH(CONCATENATE(AP35,"-",AQ35),'sk A,B - Muži'!AR$1:'sk A,B - Muži'!AR$36,0)),  IF(ISNA(MATCH(CONCATENATE(AQ35,"-",AP35),'sk A,B - Muži'!AR$1:'sk A,B - Muži'!AR$36,0)),"",-1*MATCH(CONCATENATE(AQ35,"-",AP35),'sk A,B - Muži'!AR$1:'sk A,B - Muži'!AR$36,0) ),MATCH(CONCATENATE(AP35,"-",AQ35),'sk A,B - Muži'!AR$1:'sk A,B - Muži'!AR$36,0)       )</f>
        <v/>
      </c>
      <c r="AS35"/>
      <c r="AT35"/>
      <c r="AU35"/>
      <c r="AV35"/>
      <c r="AW35"/>
    </row>
    <row r="36" spans="29:49" ht="13.5" thickBot="1" x14ac:dyDescent="0.25">
      <c r="AC36" s="42" t="str">
        <f>D28</f>
        <v>Chofreh Ali</v>
      </c>
      <c r="AD36" s="43"/>
      <c r="AE36" s="56" t="str">
        <f>D20</f>
        <v>Pilát Ondřej</v>
      </c>
      <c r="AF36" s="44" t="s">
        <v>103</v>
      </c>
      <c r="AG36" s="45" t="s">
        <v>109</v>
      </c>
      <c r="AH36" s="45" t="s">
        <v>101</v>
      </c>
      <c r="AI36" s="45" t="s">
        <v>105</v>
      </c>
      <c r="AJ36" s="58" t="s">
        <v>92</v>
      </c>
      <c r="AK36" s="46">
        <f t="shared" si="0"/>
        <v>3</v>
      </c>
      <c r="AL36" s="47" t="s">
        <v>6</v>
      </c>
      <c r="AM36" s="48">
        <f t="shared" si="1"/>
        <v>2</v>
      </c>
      <c r="AN36" s="9"/>
      <c r="AO36" s="38"/>
      <c r="AP36" s="3">
        <f>A27</f>
        <v>10</v>
      </c>
      <c r="AQ36" s="4">
        <f>A19</f>
        <v>9</v>
      </c>
      <c r="AR36" s="96" t="str">
        <f>IF(ISNA(MATCH(CONCATENATE(AP36,"-",AQ36),'sk A,B - Muži'!AR$1:'sk A,B - Muži'!AR$36,0)),  IF(ISNA(MATCH(CONCATENATE(AQ36,"-",AP36),'sk A,B - Muži'!AR$1:'sk A,B - Muži'!AR$36,0)),"",-1*MATCH(CONCATENATE(AQ36,"-",AP36),'sk A,B - Muži'!AR$1:'sk A,B - Muži'!AR$36,0) ),MATCH(CONCATENATE(AP36,"-",AQ36),'sk A,B - Muži'!AR$1:'sk A,B - Muži'!AR$36,0)       )</f>
        <v/>
      </c>
      <c r="AS36"/>
      <c r="AT36"/>
      <c r="AU36"/>
      <c r="AV36"/>
      <c r="AW36"/>
    </row>
    <row r="50" spans="1:27" x14ac:dyDescent="0.2">
      <c r="A50"/>
      <c r="B50"/>
      <c r="C50"/>
      <c r="D50" s="26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</row>
  </sheetData>
  <sheetProtection selectLockedCells="1" selectUnlockedCells="1"/>
  <mergeCells count="297">
    <mergeCell ref="C1:AA1"/>
    <mergeCell ref="C2:D3"/>
    <mergeCell ref="E2:G3"/>
    <mergeCell ref="H2:J3"/>
    <mergeCell ref="K2:M3"/>
    <mergeCell ref="N2:P3"/>
    <mergeCell ref="Q2:S3"/>
    <mergeCell ref="T2:V3"/>
    <mergeCell ref="W2:Y3"/>
    <mergeCell ref="Z2:Z3"/>
    <mergeCell ref="AA2:AA3"/>
    <mergeCell ref="A4:A5"/>
    <mergeCell ref="C4:C5"/>
    <mergeCell ref="E4:G5"/>
    <mergeCell ref="H4:H5"/>
    <mergeCell ref="I4:I5"/>
    <mergeCell ref="J4:J5"/>
    <mergeCell ref="K4:K5"/>
    <mergeCell ref="L4:L5"/>
    <mergeCell ref="Y4:Y5"/>
    <mergeCell ref="Z4:Z5"/>
    <mergeCell ref="AA4:AA5"/>
    <mergeCell ref="A6:A7"/>
    <mergeCell ref="C6:C7"/>
    <mergeCell ref="E6:E7"/>
    <mergeCell ref="F6:F7"/>
    <mergeCell ref="G6:G7"/>
    <mergeCell ref="H6:J7"/>
    <mergeCell ref="K6:K7"/>
    <mergeCell ref="S4:S5"/>
    <mergeCell ref="T4:T5"/>
    <mergeCell ref="U4:U5"/>
    <mergeCell ref="V4:V5"/>
    <mergeCell ref="W4:W5"/>
    <mergeCell ref="X4:X5"/>
    <mergeCell ref="M4:M5"/>
    <mergeCell ref="N4:N5"/>
    <mergeCell ref="O4:O5"/>
    <mergeCell ref="P4:P5"/>
    <mergeCell ref="Q4:Q5"/>
    <mergeCell ref="R4:R5"/>
    <mergeCell ref="X6:X7"/>
    <mergeCell ref="Y6:Y7"/>
    <mergeCell ref="Z6:Z7"/>
    <mergeCell ref="AA6:AA7"/>
    <mergeCell ref="A8:A9"/>
    <mergeCell ref="C8:C9"/>
    <mergeCell ref="E8:E9"/>
    <mergeCell ref="F8:F9"/>
    <mergeCell ref="G8:G9"/>
    <mergeCell ref="H8:H9"/>
    <mergeCell ref="R6:R7"/>
    <mergeCell ref="S6:S7"/>
    <mergeCell ref="T6:T7"/>
    <mergeCell ref="U6:U7"/>
    <mergeCell ref="V6:V7"/>
    <mergeCell ref="W6:W7"/>
    <mergeCell ref="L6:L7"/>
    <mergeCell ref="M6:M7"/>
    <mergeCell ref="N6:N7"/>
    <mergeCell ref="O6:O7"/>
    <mergeCell ref="P6:P7"/>
    <mergeCell ref="Q6:Q7"/>
    <mergeCell ref="Z8:Z9"/>
    <mergeCell ref="AA8:AA9"/>
    <mergeCell ref="U8:U9"/>
    <mergeCell ref="V8:V9"/>
    <mergeCell ref="W8:W9"/>
    <mergeCell ref="A10:A11"/>
    <mergeCell ref="C10:C11"/>
    <mergeCell ref="E10:E11"/>
    <mergeCell ref="F10:F11"/>
    <mergeCell ref="G10:G11"/>
    <mergeCell ref="Q8:Q9"/>
    <mergeCell ref="R8:R9"/>
    <mergeCell ref="S8:S9"/>
    <mergeCell ref="T8:T9"/>
    <mergeCell ref="I8:I9"/>
    <mergeCell ref="J8:J9"/>
    <mergeCell ref="K8:M9"/>
    <mergeCell ref="N8:N9"/>
    <mergeCell ref="O8:O9"/>
    <mergeCell ref="P8:P9"/>
    <mergeCell ref="H10:H11"/>
    <mergeCell ref="I10:I11"/>
    <mergeCell ref="J10:J11"/>
    <mergeCell ref="K10:K11"/>
    <mergeCell ref="L10:L11"/>
    <mergeCell ref="M10:M11"/>
    <mergeCell ref="X8:X9"/>
    <mergeCell ref="Y8:Y9"/>
    <mergeCell ref="V10:V11"/>
    <mergeCell ref="W10:W11"/>
    <mergeCell ref="X10:X11"/>
    <mergeCell ref="Y10:Y11"/>
    <mergeCell ref="Z10:Z11"/>
    <mergeCell ref="AA10:AA11"/>
    <mergeCell ref="N10:P11"/>
    <mergeCell ref="Q10:Q11"/>
    <mergeCell ref="R10:R11"/>
    <mergeCell ref="S10:S11"/>
    <mergeCell ref="T10:T11"/>
    <mergeCell ref="U10:U11"/>
    <mergeCell ref="AA12:AA13"/>
    <mergeCell ref="A14:A15"/>
    <mergeCell ref="C14:C15"/>
    <mergeCell ref="E14:E15"/>
    <mergeCell ref="F14:F15"/>
    <mergeCell ref="G14:G15"/>
    <mergeCell ref="O12:O13"/>
    <mergeCell ref="P12:P13"/>
    <mergeCell ref="Q12:S13"/>
    <mergeCell ref="T12:T13"/>
    <mergeCell ref="U12:U13"/>
    <mergeCell ref="V12:V13"/>
    <mergeCell ref="I12:I13"/>
    <mergeCell ref="J12:J13"/>
    <mergeCell ref="K12:K13"/>
    <mergeCell ref="L12:L13"/>
    <mergeCell ref="M12:M13"/>
    <mergeCell ref="N12:N13"/>
    <mergeCell ref="A12:A13"/>
    <mergeCell ref="C12:C13"/>
    <mergeCell ref="E12:E13"/>
    <mergeCell ref="F12:F13"/>
    <mergeCell ref="G12:G13"/>
    <mergeCell ref="W12:W13"/>
    <mergeCell ref="X12:X13"/>
    <mergeCell ref="Y12:Y13"/>
    <mergeCell ref="H12:H13"/>
    <mergeCell ref="T14:V15"/>
    <mergeCell ref="W14:W15"/>
    <mergeCell ref="X14:X15"/>
    <mergeCell ref="Y14:Y15"/>
    <mergeCell ref="Z12:Z13"/>
    <mergeCell ref="H19:H20"/>
    <mergeCell ref="I19:I20"/>
    <mergeCell ref="J19:J20"/>
    <mergeCell ref="Z19:Z20"/>
    <mergeCell ref="X19:X20"/>
    <mergeCell ref="Y19:Y20"/>
    <mergeCell ref="C17:D18"/>
    <mergeCell ref="E17:G18"/>
    <mergeCell ref="H17:J18"/>
    <mergeCell ref="Z14:Z15"/>
    <mergeCell ref="AA14:AA15"/>
    <mergeCell ref="N14:N15"/>
    <mergeCell ref="O14:O15"/>
    <mergeCell ref="P14:P15"/>
    <mergeCell ref="Q14:Q15"/>
    <mergeCell ref="R14:R15"/>
    <mergeCell ref="S14:S15"/>
    <mergeCell ref="T17:V18"/>
    <mergeCell ref="W17:Y18"/>
    <mergeCell ref="Z17:Z18"/>
    <mergeCell ref="AA17:AA18"/>
    <mergeCell ref="H14:H15"/>
    <mergeCell ref="I14:I15"/>
    <mergeCell ref="J14:J15"/>
    <mergeCell ref="K14:K15"/>
    <mergeCell ref="L14:L15"/>
    <mergeCell ref="M14:M15"/>
    <mergeCell ref="A21:A22"/>
    <mergeCell ref="C21:C22"/>
    <mergeCell ref="E21:E22"/>
    <mergeCell ref="F21:F22"/>
    <mergeCell ref="G21:G22"/>
    <mergeCell ref="Q19:Q20"/>
    <mergeCell ref="R19:R20"/>
    <mergeCell ref="S19:S20"/>
    <mergeCell ref="T19:T20"/>
    <mergeCell ref="K19:K20"/>
    <mergeCell ref="L19:L20"/>
    <mergeCell ref="M19:M20"/>
    <mergeCell ref="N19:N20"/>
    <mergeCell ref="O19:O20"/>
    <mergeCell ref="P19:P20"/>
    <mergeCell ref="H21:J22"/>
    <mergeCell ref="K21:K22"/>
    <mergeCell ref="A19:A20"/>
    <mergeCell ref="C19:C20"/>
    <mergeCell ref="E19:G20"/>
    <mergeCell ref="V21:V22"/>
    <mergeCell ref="W21:W22"/>
    <mergeCell ref="X21:X22"/>
    <mergeCell ref="Y21:Y22"/>
    <mergeCell ref="K17:M18"/>
    <mergeCell ref="N17:P18"/>
    <mergeCell ref="Q17:S18"/>
    <mergeCell ref="AA21:AA22"/>
    <mergeCell ref="P21:P22"/>
    <mergeCell ref="Q21:Q22"/>
    <mergeCell ref="R21:R22"/>
    <mergeCell ref="S21:S22"/>
    <mergeCell ref="T21:T22"/>
    <mergeCell ref="U21:U22"/>
    <mergeCell ref="Z21:Z22"/>
    <mergeCell ref="L21:L22"/>
    <mergeCell ref="M21:M22"/>
    <mergeCell ref="N21:N22"/>
    <mergeCell ref="O21:O22"/>
    <mergeCell ref="AA19:AA20"/>
    <mergeCell ref="U19:U20"/>
    <mergeCell ref="V19:V20"/>
    <mergeCell ref="W19:W20"/>
    <mergeCell ref="Z23:Z24"/>
    <mergeCell ref="AA23:AA24"/>
    <mergeCell ref="U23:U24"/>
    <mergeCell ref="V23:V24"/>
    <mergeCell ref="C23:C24"/>
    <mergeCell ref="E23:E24"/>
    <mergeCell ref="F23:F24"/>
    <mergeCell ref="G23:G24"/>
    <mergeCell ref="H25:H26"/>
    <mergeCell ref="I25:I26"/>
    <mergeCell ref="J25:J26"/>
    <mergeCell ref="K25:K26"/>
    <mergeCell ref="W23:W24"/>
    <mergeCell ref="X23:X24"/>
    <mergeCell ref="Y23:Y24"/>
    <mergeCell ref="H23:H24"/>
    <mergeCell ref="V25:V26"/>
    <mergeCell ref="W25:W26"/>
    <mergeCell ref="X25:X26"/>
    <mergeCell ref="Y25:Y26"/>
    <mergeCell ref="AA25:AA26"/>
    <mergeCell ref="U25:U26"/>
    <mergeCell ref="Z25:Z26"/>
    <mergeCell ref="A25:A26"/>
    <mergeCell ref="C25:C26"/>
    <mergeCell ref="E25:E26"/>
    <mergeCell ref="F25:F26"/>
    <mergeCell ref="G25:G26"/>
    <mergeCell ref="Q23:Q24"/>
    <mergeCell ref="R23:R24"/>
    <mergeCell ref="S23:S24"/>
    <mergeCell ref="T23:T24"/>
    <mergeCell ref="I23:I24"/>
    <mergeCell ref="J23:J24"/>
    <mergeCell ref="K23:M24"/>
    <mergeCell ref="N23:N24"/>
    <mergeCell ref="O23:O24"/>
    <mergeCell ref="P23:P24"/>
    <mergeCell ref="A23:A24"/>
    <mergeCell ref="N25:P26"/>
    <mergeCell ref="Q25:Q26"/>
    <mergeCell ref="R25:R26"/>
    <mergeCell ref="S25:S26"/>
    <mergeCell ref="T25:T26"/>
    <mergeCell ref="L25:L26"/>
    <mergeCell ref="M25:M26"/>
    <mergeCell ref="Z27:Z28"/>
    <mergeCell ref="AA27:AA28"/>
    <mergeCell ref="U27:U28"/>
    <mergeCell ref="V27:V28"/>
    <mergeCell ref="C27:C28"/>
    <mergeCell ref="E27:E28"/>
    <mergeCell ref="F27:F28"/>
    <mergeCell ref="G27:G28"/>
    <mergeCell ref="H29:H30"/>
    <mergeCell ref="I29:I30"/>
    <mergeCell ref="J29:J30"/>
    <mergeCell ref="K29:K30"/>
    <mergeCell ref="W27:W28"/>
    <mergeCell ref="X27:X28"/>
    <mergeCell ref="Y27:Y28"/>
    <mergeCell ref="H27:H28"/>
    <mergeCell ref="T29:V30"/>
    <mergeCell ref="W29:W30"/>
    <mergeCell ref="X29:X30"/>
    <mergeCell ref="Y29:Y30"/>
    <mergeCell ref="Z29:Z30"/>
    <mergeCell ref="AA29:AA30"/>
    <mergeCell ref="A29:A30"/>
    <mergeCell ref="C29:C30"/>
    <mergeCell ref="E29:E30"/>
    <mergeCell ref="F29:F30"/>
    <mergeCell ref="G29:G30"/>
    <mergeCell ref="O27:O28"/>
    <mergeCell ref="P27:P28"/>
    <mergeCell ref="Q27:S28"/>
    <mergeCell ref="T27:T28"/>
    <mergeCell ref="I27:I28"/>
    <mergeCell ref="J27:J28"/>
    <mergeCell ref="K27:K28"/>
    <mergeCell ref="L27:L28"/>
    <mergeCell ref="M27:M28"/>
    <mergeCell ref="N27:N28"/>
    <mergeCell ref="A27:A28"/>
    <mergeCell ref="N29:N30"/>
    <mergeCell ref="O29:O30"/>
    <mergeCell ref="P29:P30"/>
    <mergeCell ref="Q29:Q30"/>
    <mergeCell ref="R29:R30"/>
    <mergeCell ref="S29:S30"/>
    <mergeCell ref="L29:L30"/>
    <mergeCell ref="M29:M30"/>
  </mergeCells>
  <printOptions horizontalCentered="1" verticalCentered="1"/>
  <pageMargins left="0.19685039370078741" right="0.19685039370078741" top="0.19685039370078741" bottom="0.19685039370078741" header="0" footer="0"/>
  <pageSetup paperSize="9" scale="84" orientation="landscape" horizontalDpi="300" verticalDpi="300" r:id="rId1"/>
  <headerFooter alignWithMargins="0"/>
  <colBreaks count="1" manualBreakCount="1">
    <brk id="28" max="37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  <pageSetUpPr fitToPage="1"/>
  </sheetPr>
  <dimension ref="A1:AR50"/>
  <sheetViews>
    <sheetView zoomScaleNormal="100" zoomScaleSheetLayoutView="100" workbookViewId="0">
      <selection activeCell="AA25" sqref="AA25:AA26"/>
    </sheetView>
  </sheetViews>
  <sheetFormatPr defaultRowHeight="12.75" x14ac:dyDescent="0.2"/>
  <cols>
    <col min="1" max="1" width="3.42578125" style="2" customWidth="1"/>
    <col min="2" max="3" width="2" style="2" customWidth="1"/>
    <col min="4" max="4" width="21.140625" style="2" customWidth="1"/>
    <col min="5" max="22" width="2" style="2" customWidth="1"/>
    <col min="23" max="23" width="2.42578125" style="2" customWidth="1"/>
    <col min="24" max="24" width="2" style="2" customWidth="1"/>
    <col min="25" max="25" width="2.5703125" style="2" customWidth="1"/>
    <col min="26" max="26" width="5.7109375" style="2" customWidth="1"/>
    <col min="27" max="27" width="5.7109375" style="8" customWidth="1"/>
    <col min="28" max="28" width="2.5703125" style="2" customWidth="1"/>
    <col min="29" max="29" width="18.7109375" style="4" customWidth="1"/>
    <col min="30" max="30" width="2.7109375" style="3" customWidth="1"/>
    <col min="31" max="31" width="18.7109375" style="4" customWidth="1"/>
    <col min="32" max="36" width="3.140625" style="4" customWidth="1"/>
    <col min="37" max="40" width="2.7109375" style="9" customWidth="1"/>
    <col min="41" max="42" width="5.7109375" style="3" customWidth="1"/>
    <col min="43" max="43" width="5.7109375" style="4" customWidth="1"/>
    <col min="44" max="44" width="5.7109375" style="2" customWidth="1"/>
    <col min="45" max="48" width="5.7109375" customWidth="1"/>
  </cols>
  <sheetData>
    <row r="1" spans="1:44" s="15" customFormat="1" ht="39.950000000000003" customHeight="1" thickBot="1" x14ac:dyDescent="0.45">
      <c r="C1" s="124" t="s">
        <v>61</v>
      </c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4"/>
      <c r="Y1" s="124"/>
      <c r="Z1" s="124"/>
      <c r="AA1" s="124"/>
      <c r="AB1" s="29"/>
      <c r="AC1" s="105" t="s">
        <v>51</v>
      </c>
      <c r="AD1" s="95"/>
      <c r="AE1" s="105">
        <v>45059</v>
      </c>
      <c r="AF1" s="95"/>
      <c r="AG1" s="95"/>
      <c r="AH1" s="95"/>
      <c r="AI1" s="95"/>
      <c r="AJ1" s="95"/>
      <c r="AK1" s="95"/>
      <c r="AL1" s="95"/>
      <c r="AM1" s="95"/>
      <c r="AN1" s="29"/>
      <c r="AO1" s="37"/>
      <c r="AP1" s="37"/>
      <c r="AQ1" s="49"/>
      <c r="AR1" s="14"/>
    </row>
    <row r="2" spans="1:44" ht="13.5" thickBot="1" x14ac:dyDescent="0.25">
      <c r="C2" s="134" t="s">
        <v>42</v>
      </c>
      <c r="D2" s="135"/>
      <c r="E2" s="134">
        <v>1</v>
      </c>
      <c r="F2" s="126"/>
      <c r="G2" s="126"/>
      <c r="H2" s="125">
        <v>2</v>
      </c>
      <c r="I2" s="126"/>
      <c r="J2" s="126"/>
      <c r="K2" s="125">
        <v>3</v>
      </c>
      <c r="L2" s="126"/>
      <c r="M2" s="126"/>
      <c r="N2" s="125">
        <v>4</v>
      </c>
      <c r="O2" s="126"/>
      <c r="P2" s="126"/>
      <c r="Q2" s="125">
        <v>5</v>
      </c>
      <c r="R2" s="126"/>
      <c r="S2" s="126"/>
      <c r="T2" s="125">
        <v>6</v>
      </c>
      <c r="U2" s="126"/>
      <c r="V2" s="135"/>
      <c r="W2" s="147" t="s">
        <v>3</v>
      </c>
      <c r="X2" s="126"/>
      <c r="Y2" s="126"/>
      <c r="Z2" s="125" t="s">
        <v>4</v>
      </c>
      <c r="AA2" s="149" t="s">
        <v>5</v>
      </c>
      <c r="AC2" s="4" t="s">
        <v>10</v>
      </c>
      <c r="AO2" s="39"/>
      <c r="AP2" s="39"/>
      <c r="AQ2" s="50"/>
    </row>
    <row r="3" spans="1:44" ht="13.5" thickBot="1" x14ac:dyDescent="0.25">
      <c r="A3"/>
      <c r="B3"/>
      <c r="C3" s="136"/>
      <c r="D3" s="137"/>
      <c r="E3" s="136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  <c r="Q3" s="127"/>
      <c r="R3" s="127"/>
      <c r="S3" s="127"/>
      <c r="T3" s="127"/>
      <c r="U3" s="127"/>
      <c r="V3" s="137"/>
      <c r="W3" s="148"/>
      <c r="X3" s="127"/>
      <c r="Y3" s="127"/>
      <c r="Z3" s="127"/>
      <c r="AA3" s="137"/>
      <c r="AC3" s="40" t="str">
        <f>D5</f>
        <v>Novohradská Karolína</v>
      </c>
      <c r="AD3" s="52" t="s">
        <v>8</v>
      </c>
      <c r="AE3" s="5" t="str">
        <f>D15</f>
        <v>Pilitowská Lea</v>
      </c>
      <c r="AF3" s="22" t="s">
        <v>90</v>
      </c>
      <c r="AG3" s="22" t="s">
        <v>101</v>
      </c>
      <c r="AH3" s="22" t="s">
        <v>90</v>
      </c>
      <c r="AI3" s="22" t="str">
        <f>IF(ISNUMBER($AR3),
      IF(SIGN($AR3)&gt;=0,
           IF( ISBLANK(INDEX('sk C,D - Ženy'!$A$1:'sk C,D - Ženy'!$AM$36,ABS($AR3),COLUMN())),"", INDEX('sk C,D - Ženy'!$A$1:'sk C,D - Ženy'!$AM$36,ABS($AR3),COLUMN())),
           IF(MID(INDEX('sk C,D - Ženy'!$A$1:'sk C,D - Ženy'!$AM$36,ABS($AR3),COLUMN()),1,1)="-",
                MID(INDEX('sk C,D - Ženy'!$A$1:'sk C,D - Ženy'!$AM$36,ABS($AR3),COLUMN()),2,5),
                IF( ISBLANK(INDEX('sk C,D - Ženy'!$A$1:'sk C,D - Ženy'!$AM$36,ABS($AR3),COLUMN())), "",   CONCATENATE("-",INDEX('sk C,D - Ženy'!$A$1:'sk C,D - Ženy'!$AM$36,ABS($AR3),COLUMN()))   )
               )
          ),
        ""
      )</f>
        <v/>
      </c>
      <c r="AJ3" s="57" t="str">
        <f>IF(ISNUMBER($AR3),
      IF(SIGN($AR3)&gt;=0,
           IF( ISBLANK(INDEX('sk C,D - Ženy'!$A$1:'sk C,D - Ženy'!$AM$36,ABS($AR3),COLUMN())),"", INDEX('sk C,D - Ženy'!$A$1:'sk C,D - Ženy'!$AM$36,ABS($AR3),COLUMN())),
           IF(MID(INDEX('sk C,D - Ženy'!$A$1:'sk C,D - Ženy'!$AM$36,ABS($AR3),COLUMN()),1,1)="-",
                MID(INDEX('sk C,D - Ženy'!$A$1:'sk C,D - Ženy'!$AM$36,ABS($AR3),COLUMN()),2,5),
                IF( ISBLANK(INDEX('sk C,D - Ženy'!$A$1:'sk C,D - Ženy'!$AM$36,ABS($AR3),COLUMN())), "",   CONCATENATE("-",INDEX('sk C,D - Ženy'!$A$1:'sk C,D - Ženy'!$AM$36,ABS($AR3),COLUMN()))   )
               )
          ),
        ""
      )</f>
        <v/>
      </c>
      <c r="AK3" s="97">
        <f>IF(AND(LEN(AF3)&gt;0,MID(AF3,1,1)&lt;&gt;"-"),"1","0")+IF(AND(LEN(AG3)&gt;0,MID(AG3,1,1)&lt;&gt;"-"),"1","0")+IF(AND(LEN(AH3)&gt;0,MID(AH3,1,1)&lt;&gt;"-"),"1","0")+IF(AND(LEN(AI3)&gt;0,MID(AI3,1,1)&lt;&gt;"-"),"1","0")+IF(AND(LEN(AJ3)&gt;0,MID(AJ3,1,1)&lt;&gt;"-"),"1","0")</f>
        <v>3</v>
      </c>
      <c r="AL3" s="11" t="s">
        <v>6</v>
      </c>
      <c r="AM3" s="12">
        <f>IF(AND(LEN(AF3)&gt;0,MID(AF3,1,1)="-"),"1","0")+IF(AND(LEN(AG3)&gt;0,MID(AG3,1,1)="-"),"1","0")+IF(AND(LEN(AH3)&gt;0,MID(AH3,1,1)="-"),"1","0")+IF(AND(LEN(AI3)&gt;0,MID(AI3,1,1)="-"),"1","0")+IF(AND(LEN(AJ3)&gt;0,MID(AJ3,1,1)="-"),"1","0")</f>
        <v>0</v>
      </c>
      <c r="AN3" s="36"/>
      <c r="AO3" s="38"/>
      <c r="AP3" s="38">
        <f>A4</f>
        <v>13</v>
      </c>
      <c r="AQ3" s="51">
        <f>A14</f>
        <v>17</v>
      </c>
      <c r="AR3" s="96" t="str">
        <f>IF(ISNA(MATCH(CONCATENATE(AP3,"-",AQ3),'sk C,D - Ženy'!AR$1:'sk C,D - Ženy'!AR$36,0)),  IF(ISNA(MATCH(CONCATENATE(AQ3,"-",AP3),'sk C,D - Ženy'!AR$1:'sk C,D - Ženy'!AR$36,0)),"",-1*MATCH(CONCATENATE(AQ3,"-",AP3),'sk C,D - Ženy'!AR$1:'sk C,D - Ženy'!AR$36,0) ),MATCH(CONCATENATE(AP3,"-",AQ3),'sk C,D - Ženy'!AR$1:'sk C,D - Ženy'!AR$36,0)       )</f>
        <v/>
      </c>
    </row>
    <row r="4" spans="1:44" x14ac:dyDescent="0.2">
      <c r="A4" s="159">
        <f>IF(ISNA(MATCH(1,'sk C,D - Ženy'!AA4:'sk C,D - Ženy'!AA14,0)),"", INDEX('sk C,D - Ženy'!A4:'sk C,D - Ženy'!A14,MATCH(1,'sk C,D - Ženy'!AA4:'sk C,D - Ženy'!AA14,0)))</f>
        <v>13</v>
      </c>
      <c r="B4" s="25"/>
      <c r="C4" s="184">
        <v>1</v>
      </c>
      <c r="D4" s="34" t="str">
        <f>IF(COUNTIF(seznam!$A$2:$A$25,A4)=1,VLOOKUP(A4,seznam!$A$2:$C$25,3,FALSE),"------")</f>
        <v>KST Blansko</v>
      </c>
      <c r="E4" s="165"/>
      <c r="F4" s="166"/>
      <c r="G4" s="167"/>
      <c r="H4" s="162">
        <f>AK12</f>
        <v>3</v>
      </c>
      <c r="I4" s="138" t="s">
        <v>6</v>
      </c>
      <c r="J4" s="161">
        <f>AM12</f>
        <v>0</v>
      </c>
      <c r="K4" s="162">
        <f>AM18</f>
        <v>3</v>
      </c>
      <c r="L4" s="138" t="s">
        <v>6</v>
      </c>
      <c r="M4" s="161">
        <f>AK18</f>
        <v>2</v>
      </c>
      <c r="N4" s="162">
        <f>AK25</f>
        <v>2</v>
      </c>
      <c r="O4" s="138" t="s">
        <v>6</v>
      </c>
      <c r="P4" s="138">
        <f>AM25</f>
        <v>3</v>
      </c>
      <c r="Q4" s="162">
        <f>AM33</f>
        <v>3</v>
      </c>
      <c r="R4" s="138" t="s">
        <v>6</v>
      </c>
      <c r="S4" s="161">
        <f>AK33</f>
        <v>0</v>
      </c>
      <c r="T4" s="162">
        <f>AK3</f>
        <v>3</v>
      </c>
      <c r="U4" s="138" t="s">
        <v>6</v>
      </c>
      <c r="V4" s="132">
        <f>AM3</f>
        <v>0</v>
      </c>
      <c r="W4" s="138">
        <f>H4+K4+N4+Q4+T4</f>
        <v>14</v>
      </c>
      <c r="X4" s="138" t="s">
        <v>6</v>
      </c>
      <c r="Y4" s="161">
        <f>J4+M4+P4+S4+V4</f>
        <v>5</v>
      </c>
      <c r="Z4" s="150">
        <f>IF(E4&gt;G4,2,IF(AND(E4&lt;G4,F4=":"),1,0))+IF(H4&gt;J4,2,IF(AND(H4&lt;J4,I4=":"),1,0))+IF(K4&gt;M4,2,IF(AND(K4&lt;M4,L4=":"),1,0))+IF(N4&gt;P4,2,IF(AND(N4&lt;P4,O4=":"),1,0))+IF(Q4&gt;S4,2,IF(AND(Q4&lt;S4,R4=":"),1,0))+IF(T4&gt;V4,2,IF(AND(T4&lt;V4,U4=":"),1,0))</f>
        <v>9</v>
      </c>
      <c r="AA4" s="158">
        <v>1</v>
      </c>
      <c r="AC4" s="41" t="str">
        <f>D7</f>
        <v>Hutáková Pavla</v>
      </c>
      <c r="AD4" s="7" t="s">
        <v>8</v>
      </c>
      <c r="AE4" s="83" t="str">
        <f>D13</f>
        <v>Mazalová Kristýna</v>
      </c>
      <c r="AF4" s="23" t="s">
        <v>105</v>
      </c>
      <c r="AG4" s="20" t="s">
        <v>106</v>
      </c>
      <c r="AH4" s="20" t="s">
        <v>106</v>
      </c>
      <c r="AI4" s="20" t="s">
        <v>113</v>
      </c>
      <c r="AJ4" s="53" t="str">
        <f>IF(ISNUMBER($AR4),
      IF(SIGN($AR4)&gt;=0,
           IF( ISBLANK(INDEX('sk C,D - Ženy'!$A$1:'sk C,D - Ženy'!$AM$36,ABS($AR4),COLUMN())),"", INDEX('sk C,D - Ženy'!$A$1:'sk C,D - Ženy'!$AM$36,ABS($AR4),COLUMN())),
           IF(MID(INDEX('sk C,D - Ženy'!$A$1:'sk C,D - Ženy'!$AM$36,ABS($AR4),COLUMN()),1,1)="-",
                MID(INDEX('sk C,D - Ženy'!$A$1:'sk C,D - Ženy'!$AM$36,ABS($AR4),COLUMN()),2,5),
                IF( ISBLANK(INDEX('sk C,D - Ženy'!$A$1:'sk C,D - Ženy'!$AM$36,ABS($AR4),COLUMN())), "",   CONCATENATE("-",INDEX('sk C,D - Ženy'!$A$1:'sk C,D - Ženy'!$AM$36,ABS($AR4),COLUMN()))   )
               )
          ),
        ""
      )</f>
        <v/>
      </c>
      <c r="AK4" s="98">
        <f t="shared" ref="AK4:AK8" si="0">IF(AND(LEN(AF4)&gt;0,MID(AF4,1,1)&lt;&gt;"-"),"1","0")+IF(AND(LEN(AG4)&gt;0,MID(AG4,1,1)&lt;&gt;"-"),"1","0")+IF(AND(LEN(AH4)&gt;0,MID(AH4,1,1)&lt;&gt;"-"),"1","0")+IF(AND(LEN(AI4)&gt;0,MID(AI4,1,1)&lt;&gt;"-"),"1","0")+IF(AND(LEN(AJ4)&gt;0,MID(AJ4,1,1)&lt;&gt;"-"),"1","0")</f>
        <v>1</v>
      </c>
      <c r="AL4" s="13" t="s">
        <v>6</v>
      </c>
      <c r="AM4" s="28">
        <f t="shared" ref="AM4:AM8" si="1">IF(AND(LEN(AF4)&gt;0,MID(AF4,1,1)="-"),"1","0")+IF(AND(LEN(AG4)&gt;0,MID(AG4,1,1)="-"),"1","0")+IF(AND(LEN(AH4)&gt;0,MID(AH4,1,1)="-"),"1","0")+IF(AND(LEN(AI4)&gt;0,MID(AI4,1,1)="-"),"1","0")+IF(AND(LEN(AJ4)&gt;0,MID(AJ4,1,1)="-"),"1","0")</f>
        <v>3</v>
      </c>
      <c r="AN4" s="36"/>
      <c r="AO4" s="38"/>
      <c r="AP4" s="38">
        <f>A6</f>
        <v>20</v>
      </c>
      <c r="AQ4" s="51">
        <f>A12</f>
        <v>19</v>
      </c>
      <c r="AR4" s="96" t="str">
        <f>IF(ISNA(MATCH(CONCATENATE(AP4,"-",AQ4),'sk C,D - Ženy'!AR$1:'sk C,D - Ženy'!AR$36,0)),  IF(ISNA(MATCH(CONCATENATE(AQ4,"-",AP4),'sk C,D - Ženy'!AR$1:'sk C,D - Ženy'!AR$36,0)),"",-1*MATCH(CONCATENATE(AQ4,"-",AP4),'sk C,D - Ženy'!AR$1:'sk C,D - Ženy'!AR$36,0) ),MATCH(CONCATENATE(AP4,"-",AQ4),'sk C,D - Ženy'!AR$1:'sk C,D - Ženy'!AR$36,0)       )</f>
        <v/>
      </c>
    </row>
    <row r="5" spans="1:44" x14ac:dyDescent="0.2">
      <c r="A5" s="160"/>
      <c r="B5"/>
      <c r="C5" s="164"/>
      <c r="D5" s="32" t="str">
        <f>IF(COUNTIF(seznam!$A$2:$A$25,A4)=1,VLOOKUP(A4,seznam!$A$2:$C$25,2,FALSE),"------")</f>
        <v>Novohradská Karolína</v>
      </c>
      <c r="E5" s="168"/>
      <c r="F5" s="169"/>
      <c r="G5" s="170"/>
      <c r="H5" s="140"/>
      <c r="I5" s="129"/>
      <c r="J5" s="157"/>
      <c r="K5" s="140"/>
      <c r="L5" s="129"/>
      <c r="M5" s="157"/>
      <c r="N5" s="140"/>
      <c r="O5" s="129"/>
      <c r="P5" s="155"/>
      <c r="Q5" s="140"/>
      <c r="R5" s="129"/>
      <c r="S5" s="157"/>
      <c r="T5" s="140"/>
      <c r="U5" s="129"/>
      <c r="V5" s="133"/>
      <c r="W5" s="155"/>
      <c r="X5" s="155"/>
      <c r="Y5" s="157"/>
      <c r="Z5" s="151"/>
      <c r="AA5" s="154"/>
      <c r="AC5" s="41" t="str">
        <f>D9</f>
        <v>Kotásková Kristýna</v>
      </c>
      <c r="AD5" s="7" t="s">
        <v>8</v>
      </c>
      <c r="AE5" s="83" t="str">
        <f>D11</f>
        <v>Sobotíková Monika</v>
      </c>
      <c r="AF5" s="23" t="s">
        <v>106</v>
      </c>
      <c r="AG5" s="20" t="s">
        <v>103</v>
      </c>
      <c r="AH5" s="20" t="s">
        <v>105</v>
      </c>
      <c r="AI5" s="20" t="s">
        <v>97</v>
      </c>
      <c r="AJ5" s="53" t="str">
        <f>IF(ISNUMBER($AR5),
      IF(SIGN($AR5)&gt;=0,
           IF( ISBLANK(INDEX('sk C,D - Ženy'!$A$1:'sk C,D - Ženy'!$AM$36,ABS($AR5),COLUMN())),"", INDEX('sk C,D - Ženy'!$A$1:'sk C,D - Ženy'!$AM$36,ABS($AR5),COLUMN())),
           IF(MID(INDEX('sk C,D - Ženy'!$A$1:'sk C,D - Ženy'!$AM$36,ABS($AR5),COLUMN()),1,1)="-",
                MID(INDEX('sk C,D - Ženy'!$A$1:'sk C,D - Ženy'!$AM$36,ABS($AR5),COLUMN()),2,5),
                IF( ISBLANK(INDEX('sk C,D - Ženy'!$A$1:'sk C,D - Ženy'!$AM$36,ABS($AR5),COLUMN())), "",   CONCATENATE("-",INDEX('sk C,D - Ženy'!$A$1:'sk C,D - Ženy'!$AM$36,ABS($AR5),COLUMN()))   )
               )
          ),
        ""
      )</f>
        <v/>
      </c>
      <c r="AK5" s="98">
        <f t="shared" si="0"/>
        <v>1</v>
      </c>
      <c r="AL5" s="13" t="s">
        <v>6</v>
      </c>
      <c r="AM5" s="28">
        <f t="shared" si="1"/>
        <v>3</v>
      </c>
      <c r="AN5" s="36"/>
      <c r="AO5" s="38"/>
      <c r="AP5" s="38">
        <f>A8</f>
        <v>15</v>
      </c>
      <c r="AQ5" s="51">
        <f>A10</f>
        <v>14</v>
      </c>
      <c r="AR5" s="96" t="str">
        <f>IF(ISNA(MATCH(CONCATENATE(AP5,"-",AQ5),'sk C,D - Ženy'!AR$1:'sk C,D - Ženy'!AR$36,0)),  IF(ISNA(MATCH(CONCATENATE(AQ5,"-",AP5),'sk C,D - Ženy'!AR$1:'sk C,D - Ženy'!AR$36,0)),"",-1*MATCH(CONCATENATE(AQ5,"-",AP5),'sk C,D - Ženy'!AR$1:'sk C,D - Ženy'!AR$36,0) ),MATCH(CONCATENATE(AP5,"-",AQ5),'sk C,D - Ženy'!AR$1:'sk C,D - Ženy'!AR$36,0)       )</f>
        <v/>
      </c>
    </row>
    <row r="6" spans="1:44" x14ac:dyDescent="0.2">
      <c r="A6" s="159">
        <f>IF(ISNA(MATCH(3,'sk C,D - Ženy'!AA4:'sk C,D - Ženy'!AA14,0)),"", INDEX('sk C,D - Ženy'!A4:'sk C,D - Ženy'!A14,MATCH(3,'sk C,D - Ženy'!AA4:'sk C,D - Ženy'!AA14,0)))</f>
        <v>20</v>
      </c>
      <c r="B6" s="25"/>
      <c r="C6" s="163">
        <v>2</v>
      </c>
      <c r="D6" s="35" t="str">
        <f>IF(COUNTIF(seznam!$A$2:$A$25,A6)=1,VLOOKUP(A6,seznam!$A$2:$C$25,3,FALSE),"------")</f>
        <v>Klobouky u Brna</v>
      </c>
      <c r="E6" s="176">
        <f>AM12</f>
        <v>0</v>
      </c>
      <c r="F6" s="128" t="s">
        <v>6</v>
      </c>
      <c r="G6" s="156">
        <f>AK12</f>
        <v>3</v>
      </c>
      <c r="H6" s="141"/>
      <c r="I6" s="142"/>
      <c r="J6" s="174"/>
      <c r="K6" s="139">
        <f>AK26</f>
        <v>1</v>
      </c>
      <c r="L6" s="128" t="s">
        <v>6</v>
      </c>
      <c r="M6" s="156">
        <f>AM26</f>
        <v>3</v>
      </c>
      <c r="N6" s="139">
        <f>AM32</f>
        <v>0</v>
      </c>
      <c r="O6" s="128" t="s">
        <v>6</v>
      </c>
      <c r="P6" s="128">
        <f>AK32</f>
        <v>3</v>
      </c>
      <c r="Q6" s="139">
        <f>AK4</f>
        <v>1</v>
      </c>
      <c r="R6" s="128" t="s">
        <v>6</v>
      </c>
      <c r="S6" s="156">
        <f>AM4</f>
        <v>3</v>
      </c>
      <c r="T6" s="139">
        <f>AK17</f>
        <v>3</v>
      </c>
      <c r="U6" s="128" t="s">
        <v>6</v>
      </c>
      <c r="V6" s="130">
        <f>AM17</f>
        <v>1</v>
      </c>
      <c r="W6" s="128">
        <f>E6+K6+N6+Q6+T6</f>
        <v>5</v>
      </c>
      <c r="X6" s="128" t="s">
        <v>6</v>
      </c>
      <c r="Y6" s="156">
        <f>G6+M6+P6+S6+V6</f>
        <v>13</v>
      </c>
      <c r="Z6" s="181">
        <f>IF(E6&gt;G6,2,IF(AND(E6&lt;G6,F6=":"),1,0))+IF(H6&gt;J6,2,IF(AND(H6&lt;J6,I6=":"),1,0))+IF(K6&gt;M6,2,IF(AND(K6&lt;M6,L6=":"),1,0))+IF(N6&gt;P6,2,IF(AND(N6&lt;P6,O6=":"),1,0))+IF(Q6&gt;S6,2,IF(AND(Q6&lt;S6,R6=":"),1,0))+IF(T6&gt;V6,2,IF(AND(T6&lt;V6,U6=":"),1,0))</f>
        <v>6</v>
      </c>
      <c r="AA6" s="152">
        <v>5</v>
      </c>
      <c r="AC6" s="41" t="str">
        <f>D20</f>
        <v>Habáňová Michaela</v>
      </c>
      <c r="AD6" s="7"/>
      <c r="AE6" s="83" t="str">
        <f>D30</f>
        <v>Fousková Jarmila</v>
      </c>
      <c r="AF6" s="23" t="s">
        <v>90</v>
      </c>
      <c r="AG6" s="20" t="s">
        <v>93</v>
      </c>
      <c r="AH6" s="20" t="s">
        <v>104</v>
      </c>
      <c r="AI6" s="20" t="str">
        <f>IF(ISNUMBER($AR6),
      IF(SIGN($AR6)&gt;=0,
           IF( ISBLANK(INDEX('sk C,D - Ženy'!$A$1:'sk C,D - Ženy'!$AM$36,ABS($AR6),COLUMN())),"", INDEX('sk C,D - Ženy'!$A$1:'sk C,D - Ženy'!$AM$36,ABS($AR6),COLUMN())),
           IF(MID(INDEX('sk C,D - Ženy'!$A$1:'sk C,D - Ženy'!$AM$36,ABS($AR6),COLUMN()),1,1)="-",
                MID(INDEX('sk C,D - Ženy'!$A$1:'sk C,D - Ženy'!$AM$36,ABS($AR6),COLUMN()),2,5),
                IF( ISBLANK(INDEX('sk C,D - Ženy'!$A$1:'sk C,D - Ženy'!$AM$36,ABS($AR6),COLUMN())), "",   CONCATENATE("-",INDEX('sk C,D - Ženy'!$A$1:'sk C,D - Ženy'!$AM$36,ABS($AR6),COLUMN()))   )
               )
          ),
        ""
      )</f>
        <v/>
      </c>
      <c r="AJ6" s="53" t="str">
        <f>IF(ISNUMBER($AR6),
      IF(SIGN($AR6)&gt;=0,
           IF( ISBLANK(INDEX('sk C,D - Ženy'!$A$1:'sk C,D - Ženy'!$AM$36,ABS($AR6),COLUMN())),"", INDEX('sk C,D - Ženy'!$A$1:'sk C,D - Ženy'!$AM$36,ABS($AR6),COLUMN())),
           IF(MID(INDEX('sk C,D - Ženy'!$A$1:'sk C,D - Ženy'!$AM$36,ABS($AR6),COLUMN()),1,1)="-",
                MID(INDEX('sk C,D - Ženy'!$A$1:'sk C,D - Ženy'!$AM$36,ABS($AR6),COLUMN()),2,5),
                IF( ISBLANK(INDEX('sk C,D - Ženy'!$A$1:'sk C,D - Ženy'!$AM$36,ABS($AR6),COLUMN())), "",   CONCATENATE("-",INDEX('sk C,D - Ženy'!$A$1:'sk C,D - Ženy'!$AM$36,ABS($AR6),COLUMN()))   )
               )
          ),
        ""
      )</f>
        <v/>
      </c>
      <c r="AK6" s="98">
        <f t="shared" si="0"/>
        <v>3</v>
      </c>
      <c r="AL6" s="13" t="s">
        <v>6</v>
      </c>
      <c r="AM6" s="28">
        <f t="shared" si="1"/>
        <v>0</v>
      </c>
      <c r="AN6" s="36"/>
      <c r="AO6" s="38"/>
      <c r="AP6" s="38">
        <f>A19</f>
        <v>18</v>
      </c>
      <c r="AQ6" s="51">
        <f>A29</f>
        <v>22</v>
      </c>
      <c r="AR6" s="96" t="str">
        <f>IF(ISNA(MATCH(CONCATENATE(AP6,"-",AQ6),'sk C,D - Ženy'!AR$1:'sk C,D - Ženy'!AR$36,0)),  IF(ISNA(MATCH(CONCATENATE(AQ6,"-",AP6),'sk C,D - Ženy'!AR$1:'sk C,D - Ženy'!AR$36,0)),"",-1*MATCH(CONCATENATE(AQ6,"-",AP6),'sk C,D - Ženy'!AR$1:'sk C,D - Ženy'!AR$36,0) ),MATCH(CONCATENATE(AP6,"-",AQ6),'sk C,D - Ženy'!AR$1:'sk C,D - Ženy'!AR$36,0)       )</f>
        <v/>
      </c>
    </row>
    <row r="7" spans="1:44" x14ac:dyDescent="0.2">
      <c r="A7" s="160"/>
      <c r="B7"/>
      <c r="C7" s="164"/>
      <c r="D7" s="32" t="str">
        <f>IF(COUNTIF(seznam!$A$2:$A$25,A6)=1,VLOOKUP(A6,seznam!$A$2:$C$25,2,FALSE),"------")</f>
        <v>Hutáková Pavla</v>
      </c>
      <c r="E7" s="177"/>
      <c r="F7" s="129"/>
      <c r="G7" s="157"/>
      <c r="H7" s="175"/>
      <c r="I7" s="169"/>
      <c r="J7" s="170"/>
      <c r="K7" s="140"/>
      <c r="L7" s="129"/>
      <c r="M7" s="157"/>
      <c r="N7" s="140"/>
      <c r="O7" s="129"/>
      <c r="P7" s="155"/>
      <c r="Q7" s="140"/>
      <c r="R7" s="129"/>
      <c r="S7" s="157"/>
      <c r="T7" s="140"/>
      <c r="U7" s="129"/>
      <c r="V7" s="133"/>
      <c r="W7" s="155"/>
      <c r="X7" s="129"/>
      <c r="Y7" s="157"/>
      <c r="Z7" s="151"/>
      <c r="AA7" s="154"/>
      <c r="AC7" s="41" t="str">
        <f>D22</f>
        <v>Plíšková Kristýna</v>
      </c>
      <c r="AD7" s="7"/>
      <c r="AE7" s="83" t="str">
        <f>D28</f>
        <v>Klepáčová Daniela</v>
      </c>
      <c r="AF7" s="53" t="s">
        <v>103</v>
      </c>
      <c r="AG7" s="53" t="s">
        <v>105</v>
      </c>
      <c r="AH7" s="53" t="s">
        <v>105</v>
      </c>
      <c r="AI7" s="53" t="s">
        <v>105</v>
      </c>
      <c r="AJ7" s="53" t="str">
        <f>IF(ISNUMBER($AR7),
      IF(SIGN($AR7)&gt;=0,
           IF( ISBLANK(INDEX('sk C,D - Ženy'!$A$1:'sk C,D - Ženy'!$AM$36,ABS($AR7),COLUMN())),"", INDEX('sk C,D - Ženy'!$A$1:'sk C,D - Ženy'!$AM$36,ABS($AR7),COLUMN())),
           IF(MID(INDEX('sk C,D - Ženy'!$A$1:'sk C,D - Ženy'!$AM$36,ABS($AR7),COLUMN()),1,1)="-",
                MID(INDEX('sk C,D - Ženy'!$A$1:'sk C,D - Ženy'!$AM$36,ABS($AR7),COLUMN()),2,5),
                IF( ISBLANK(INDEX('sk C,D - Ženy'!$A$1:'sk C,D - Ženy'!$AM$36,ABS($AR7),COLUMN())), "",   CONCATENATE("-",INDEX('sk C,D - Ženy'!$A$1:'sk C,D - Ženy'!$AM$36,ABS($AR7),COLUMN()))   )
               )
          ),
        ""
      )</f>
        <v/>
      </c>
      <c r="AK7" s="98">
        <f t="shared" si="0"/>
        <v>3</v>
      </c>
      <c r="AL7" s="13" t="s">
        <v>6</v>
      </c>
      <c r="AM7" s="28">
        <f t="shared" si="1"/>
        <v>1</v>
      </c>
      <c r="AP7" s="3">
        <f>A21</f>
        <v>24</v>
      </c>
      <c r="AQ7" s="4">
        <f>A27</f>
        <v>16</v>
      </c>
      <c r="AR7" s="96" t="str">
        <f>IF(ISNA(MATCH(CONCATENATE(AP7,"-",AQ7),'sk C,D - Ženy'!AR$1:'sk C,D - Ženy'!AR$36,0)),  IF(ISNA(MATCH(CONCATENATE(AQ7,"-",AP7),'sk C,D - Ženy'!AR$1:'sk C,D - Ženy'!AR$36,0)),"",-1*MATCH(CONCATENATE(AQ7,"-",AP7),'sk C,D - Ženy'!AR$1:'sk C,D - Ženy'!AR$36,0) ),MATCH(CONCATENATE(AP7,"-",AQ7),'sk C,D - Ženy'!AR$1:'sk C,D - Ženy'!AR$36,0)       )</f>
        <v/>
      </c>
    </row>
    <row r="8" spans="1:44" ht="13.5" thickBot="1" x14ac:dyDescent="0.25">
      <c r="A8" s="159">
        <f>IF(ISNA(MATCH(2,'sk C,D - Ženy'!AA4:'sk C,D - Ženy'!AA14,0)),"", INDEX('sk C,D - Ženy'!A4:'sk C,D - Ženy'!A14,MATCH(2,'sk C,D - Ženy'!AA4:'sk C,D - Ženy'!AA14,0)))</f>
        <v>15</v>
      </c>
      <c r="B8" s="25"/>
      <c r="C8" s="163">
        <v>3</v>
      </c>
      <c r="D8" s="35" t="str">
        <f>IF(COUNTIF(seznam!$A$2:$A$25,A8)=1,VLOOKUP(A8,seznam!$A$2:$C$25,3,FALSE),"------")</f>
        <v>TJ Mikulčice</v>
      </c>
      <c r="E8" s="176">
        <f>AK18</f>
        <v>2</v>
      </c>
      <c r="F8" s="128" t="s">
        <v>6</v>
      </c>
      <c r="G8" s="156">
        <f>AM18</f>
        <v>3</v>
      </c>
      <c r="H8" s="139">
        <f>AM26</f>
        <v>3</v>
      </c>
      <c r="I8" s="128" t="s">
        <v>6</v>
      </c>
      <c r="J8" s="156">
        <f>AK26</f>
        <v>1</v>
      </c>
      <c r="K8" s="141"/>
      <c r="L8" s="142"/>
      <c r="M8" s="174"/>
      <c r="N8" s="139">
        <f>AK5</f>
        <v>1</v>
      </c>
      <c r="O8" s="128" t="s">
        <v>6</v>
      </c>
      <c r="P8" s="128">
        <f>AM5</f>
        <v>3</v>
      </c>
      <c r="Q8" s="139">
        <f>AM11</f>
        <v>2</v>
      </c>
      <c r="R8" s="128" t="s">
        <v>6</v>
      </c>
      <c r="S8" s="156">
        <f>AK11</f>
        <v>3</v>
      </c>
      <c r="T8" s="139">
        <f>AK31</f>
        <v>3</v>
      </c>
      <c r="U8" s="128" t="s">
        <v>6</v>
      </c>
      <c r="V8" s="130">
        <f>AM31</f>
        <v>0</v>
      </c>
      <c r="W8" s="128">
        <f>H8+E8+N8+Q8+T8</f>
        <v>11</v>
      </c>
      <c r="X8" s="128" t="s">
        <v>6</v>
      </c>
      <c r="Y8" s="156">
        <f>J8+G8+P8+S8+V8</f>
        <v>10</v>
      </c>
      <c r="Z8" s="181">
        <f>IF(E8&gt;G8,2,IF(AND(E8&lt;G8,F8=":"),1,0))+IF(H8&gt;J8,2,IF(AND(H8&lt;J8,I8=":"),1,0))+IF(K8&gt;M8,2,IF(AND(K8&lt;M8,L8=":"),1,0))+IF(N8&gt;P8,2,IF(AND(N8&lt;P8,O8=":"),1,0))+IF(Q8&gt;S8,2,IF(AND(Q8&lt;S8,R8=":"),1,0))+IF(T8&gt;V8,2,IF(AND(T8&lt;V8,U8=":"),1,0))</f>
        <v>7</v>
      </c>
      <c r="AA8" s="152">
        <v>4</v>
      </c>
      <c r="AC8" s="42" t="str">
        <f>D24</f>
        <v>Krchňáková Viktorie</v>
      </c>
      <c r="AD8" s="43"/>
      <c r="AE8" s="61" t="str">
        <f>D26</f>
        <v>Plíšková Kateřina</v>
      </c>
      <c r="AF8" s="44" t="s">
        <v>100</v>
      </c>
      <c r="AG8" s="45" t="s">
        <v>94</v>
      </c>
      <c r="AH8" s="45" t="s">
        <v>113</v>
      </c>
      <c r="AI8" s="45" t="s">
        <v>103</v>
      </c>
      <c r="AJ8" s="58" t="str">
        <f>IF(ISNUMBER($AR8),
      IF(SIGN($AR8)&gt;=0,
           IF( ISBLANK(INDEX('sk C,D - Ženy'!$A$1:'sk C,D - Ženy'!$AM$36,ABS($AR8),COLUMN())),"", INDEX('sk C,D - Ženy'!$A$1:'sk C,D - Ženy'!$AM$36,ABS($AR8),COLUMN())),
           IF(MID(INDEX('sk C,D - Ženy'!$A$1:'sk C,D - Ženy'!$AM$36,ABS($AR8),COLUMN()),1,1)="-",
                MID(INDEX('sk C,D - Ženy'!$A$1:'sk C,D - Ženy'!$AM$36,ABS($AR8),COLUMN()),2,5),
                IF( ISBLANK(INDEX('sk C,D - Ženy'!$A$1:'sk C,D - Ženy'!$AM$36,ABS($AR8),COLUMN())), "",   CONCATENATE("-",INDEX('sk C,D - Ženy'!$A$1:'sk C,D - Ženy'!$AM$36,ABS($AR8),COLUMN()))   )
               )
          ),
        ""
      )</f>
        <v/>
      </c>
      <c r="AK8" s="99">
        <f t="shared" si="0"/>
        <v>1</v>
      </c>
      <c r="AL8" s="47" t="s">
        <v>6</v>
      </c>
      <c r="AM8" s="48">
        <f t="shared" si="1"/>
        <v>3</v>
      </c>
      <c r="AN8" s="36"/>
      <c r="AO8" s="38"/>
      <c r="AP8" s="38">
        <f>A23</f>
        <v>21</v>
      </c>
      <c r="AQ8" s="51">
        <f>A25</f>
        <v>23</v>
      </c>
      <c r="AR8" s="96" t="str">
        <f>IF(ISNA(MATCH(CONCATENATE(AP8,"-",AQ8),'sk C,D - Ženy'!AR$1:'sk C,D - Ženy'!AR$36,0)),  IF(ISNA(MATCH(CONCATENATE(AQ8,"-",AP8),'sk C,D - Ženy'!AR$1:'sk C,D - Ženy'!AR$36,0)),"",-1*MATCH(CONCATENATE(AQ8,"-",AP8),'sk C,D - Ženy'!AR$1:'sk C,D - Ženy'!AR$36,0) ),MATCH(CONCATENATE(AP8,"-",AQ8),'sk C,D - Ženy'!AR$1:'sk C,D - Ženy'!AR$36,0)       )</f>
        <v/>
      </c>
    </row>
    <row r="9" spans="1:44" ht="13.5" thickBot="1" x14ac:dyDescent="0.25">
      <c r="A9" s="160"/>
      <c r="B9"/>
      <c r="C9" s="164"/>
      <c r="D9" s="32" t="str">
        <f>IF(COUNTIF(seznam!$A$2:$A$25,A8)=1,VLOOKUP(A8,seznam!$A$2:$C$25,2,FALSE),"------")</f>
        <v>Kotásková Kristýna</v>
      </c>
      <c r="E9" s="177"/>
      <c r="F9" s="129"/>
      <c r="G9" s="157"/>
      <c r="H9" s="140"/>
      <c r="I9" s="129"/>
      <c r="J9" s="157"/>
      <c r="K9" s="175"/>
      <c r="L9" s="169"/>
      <c r="M9" s="170"/>
      <c r="N9" s="140"/>
      <c r="O9" s="129"/>
      <c r="P9" s="155"/>
      <c r="Q9" s="140"/>
      <c r="R9" s="129"/>
      <c r="S9" s="157"/>
      <c r="T9" s="140"/>
      <c r="U9" s="129"/>
      <c r="V9" s="133"/>
      <c r="W9" s="155"/>
      <c r="X9" s="155"/>
      <c r="Y9" s="157"/>
      <c r="Z9" s="151"/>
      <c r="AA9" s="154"/>
      <c r="AC9" s="4" t="s">
        <v>11</v>
      </c>
      <c r="AN9" s="36"/>
      <c r="AO9" s="38"/>
      <c r="AP9" s="38"/>
      <c r="AQ9" s="51"/>
      <c r="AR9" s="96" t="str">
        <f>IF(ISNA(MATCH(CONCATENATE(AP9,"-",AQ9),'sk C,D - Ženy'!AR$1:'sk C,D - Ženy'!AR$36,0)),  IF(ISNA(MATCH(CONCATENATE(AQ9,"-",AP9),'sk C,D - Ženy'!AR$1:'sk C,D - Ženy'!AR$36,0)),"",-1*MATCH(CONCATENATE(AQ9,"-",AP9),'sk C,D - Ženy'!AR$1:'sk C,D - Ženy'!AR$36,0) ),MATCH(CONCATENATE(AP9,"-",AQ9),'sk C,D - Ženy'!AR$1:'sk C,D - Ženy'!AR$36,0)       )</f>
        <v/>
      </c>
    </row>
    <row r="10" spans="1:44" x14ac:dyDescent="0.2">
      <c r="A10" s="159">
        <f>IF(ISNA(MATCH(2,'sk C,D - Ženy'!AA19:'sk C,D - Ženy'!AA29,0)),"", INDEX('sk C,D - Ženy'!A19:'sk C,D - Ženy'!A29,MATCH(2,'sk C,D - Ženy'!AA19:'sk C,D - Ženy'!AA29,0)))</f>
        <v>14</v>
      </c>
      <c r="B10" s="25"/>
      <c r="C10" s="163">
        <v>4</v>
      </c>
      <c r="D10" s="35" t="str">
        <f>IF(COUNTIF(seznam!$A$2:$A$25,A10)=1,VLOOKUP(A10,seznam!$A$2:$C$25,3,FALSE),"------")</f>
        <v>MS Brno</v>
      </c>
      <c r="E10" s="176">
        <f>AM25</f>
        <v>3</v>
      </c>
      <c r="F10" s="128" t="s">
        <v>6</v>
      </c>
      <c r="G10" s="156">
        <f>AK25</f>
        <v>2</v>
      </c>
      <c r="H10" s="139">
        <f>AK32</f>
        <v>3</v>
      </c>
      <c r="I10" s="128" t="s">
        <v>6</v>
      </c>
      <c r="J10" s="156">
        <f>AM32</f>
        <v>0</v>
      </c>
      <c r="K10" s="139">
        <f>AM5</f>
        <v>3</v>
      </c>
      <c r="L10" s="128" t="s">
        <v>6</v>
      </c>
      <c r="M10" s="156">
        <f>AK5</f>
        <v>1</v>
      </c>
      <c r="N10" s="141"/>
      <c r="O10" s="142"/>
      <c r="P10" s="142"/>
      <c r="Q10" s="139">
        <f>AK19</f>
        <v>2</v>
      </c>
      <c r="R10" s="128" t="s">
        <v>6</v>
      </c>
      <c r="S10" s="156">
        <f>AM19</f>
        <v>3</v>
      </c>
      <c r="T10" s="139">
        <f>AM10</f>
        <v>3</v>
      </c>
      <c r="U10" s="128" t="s">
        <v>6</v>
      </c>
      <c r="V10" s="130">
        <f>AK10</f>
        <v>2</v>
      </c>
      <c r="W10" s="128">
        <f>H10+K10+E10+Q10+T10</f>
        <v>14</v>
      </c>
      <c r="X10" s="128" t="s">
        <v>6</v>
      </c>
      <c r="Y10" s="156">
        <f>J10+M10+G10+S10+V10</f>
        <v>8</v>
      </c>
      <c r="Z10" s="181">
        <f>IF(E10&gt;G10,2,IF(AND(E10&lt;G10,F10=":"),1,0))+IF(H10&gt;J10,2,IF(AND(H10&lt;J10,I10=":"),1,0))+IF(K10&gt;M10,2,IF(AND(K10&lt;M10,L10=":"),1,0))+IF(N10&gt;P10,2,IF(AND(N10&lt;P10,O10=":"),1,0))+IF(Q10&gt;S10,2,IF(AND(Q10&lt;S10,R10=":"),1,0))+IF(T10&gt;V10,2,IF(AND(T10&lt;V10,U10=":"),1,0))</f>
        <v>9</v>
      </c>
      <c r="AA10" s="152">
        <v>2</v>
      </c>
      <c r="AC10" s="40" t="str">
        <f>D15</f>
        <v>Pilitowská Lea</v>
      </c>
      <c r="AD10" s="52" t="s">
        <v>8</v>
      </c>
      <c r="AE10" s="5" t="str">
        <f>D11</f>
        <v>Sobotíková Monika</v>
      </c>
      <c r="AF10" s="21" t="str">
        <f>IF(ISNUMBER($AR10),
      IF(SIGN($AR10)&gt;=0,
           IF( ISBLANK(INDEX('sk C,D - Ženy'!$A$1:'sk C,D - Ženy'!$AM$36,ABS($AR10),COLUMN())),"", INDEX('sk C,D - Ženy'!$A$1:'sk C,D - Ženy'!$AM$36,ABS($AR10),COLUMN())),
           IF(MID(INDEX('sk C,D - Ženy'!$A$1:'sk C,D - Ženy'!$AM$36,ABS($AR10),COLUMN()),1,1)="-",
                MID(INDEX('sk C,D - Ženy'!$A$1:'sk C,D - Ženy'!$AM$36,ABS($AR10),COLUMN()),2,5),
                IF( ISBLANK(INDEX('sk C,D - Ženy'!$A$1:'sk C,D - Ženy'!$AM$36,ABS($AR10),COLUMN())), "",   CONCATENATE("-",INDEX('sk C,D - Ženy'!$A$1:'sk C,D - Ženy'!$AM$36,ABS($AR10),COLUMN()))   )
               )
          ),
        ""
      )</f>
        <v>-6</v>
      </c>
      <c r="AG10" s="22" t="str">
        <f>IF(ISNUMBER($AR10),
      IF(SIGN($AR10)&gt;=0,
           IF( ISBLANK(INDEX('sk C,D - Ženy'!$A$1:'sk C,D - Ženy'!$AM$36,ABS($AR10),COLUMN())),"", INDEX('sk C,D - Ženy'!$A$1:'sk C,D - Ženy'!$AM$36,ABS($AR10),COLUMN())),
           IF(MID(INDEX('sk C,D - Ženy'!$A$1:'sk C,D - Ženy'!$AM$36,ABS($AR10),COLUMN()),1,1)="-",
                MID(INDEX('sk C,D - Ženy'!$A$1:'sk C,D - Ženy'!$AM$36,ABS($AR10),COLUMN()),2,5),
                IF( ISBLANK(INDEX('sk C,D - Ženy'!$A$1:'sk C,D - Ženy'!$AM$36,ABS($AR10),COLUMN())), "",   CONCATENATE("-",INDEX('sk C,D - Ženy'!$A$1:'sk C,D - Ženy'!$AM$36,ABS($AR10),COLUMN()))   )
               )
          ),
        ""
      )</f>
        <v>8</v>
      </c>
      <c r="AH10" s="22" t="str">
        <f>IF(ISNUMBER($AR10),
      IF(SIGN($AR10)&gt;=0,
           IF( ISBLANK(INDEX('sk C,D - Ženy'!$A$1:'sk C,D - Ženy'!$AM$36,ABS($AR10),COLUMN())),"", INDEX('sk C,D - Ženy'!$A$1:'sk C,D - Ženy'!$AM$36,ABS($AR10),COLUMN())),
           IF(MID(INDEX('sk C,D - Ženy'!$A$1:'sk C,D - Ženy'!$AM$36,ABS($AR10),COLUMN()),1,1)="-",
                MID(INDEX('sk C,D - Ženy'!$A$1:'sk C,D - Ženy'!$AM$36,ABS($AR10),COLUMN()),2,5),
                IF( ISBLANK(INDEX('sk C,D - Ženy'!$A$1:'sk C,D - Ženy'!$AM$36,ABS($AR10),COLUMN())), "",   CONCATENATE("-",INDEX('sk C,D - Ženy'!$A$1:'sk C,D - Ženy'!$AM$36,ABS($AR10),COLUMN()))   )
               )
          ),
        ""
      )</f>
        <v>-9</v>
      </c>
      <c r="AI10" s="22" t="str">
        <f>IF(ISNUMBER($AR10),
      IF(SIGN($AR10)&gt;=0,
           IF( ISBLANK(INDEX('sk C,D - Ženy'!$A$1:'sk C,D - Ženy'!$AM$36,ABS($AR10),COLUMN())),"", INDEX('sk C,D - Ženy'!$A$1:'sk C,D - Ženy'!$AM$36,ABS($AR10),COLUMN())),
           IF(MID(INDEX('sk C,D - Ženy'!$A$1:'sk C,D - Ženy'!$AM$36,ABS($AR10),COLUMN()),1,1)="-",
                MID(INDEX('sk C,D - Ženy'!$A$1:'sk C,D - Ženy'!$AM$36,ABS($AR10),COLUMN()),2,5),
                IF( ISBLANK(INDEX('sk C,D - Ženy'!$A$1:'sk C,D - Ženy'!$AM$36,ABS($AR10),COLUMN())), "",   CONCATENATE("-",INDEX('sk C,D - Ženy'!$A$1:'sk C,D - Ženy'!$AM$36,ABS($AR10),COLUMN()))   )
               )
          ),
        ""
      )</f>
        <v>7</v>
      </c>
      <c r="AJ10" s="57" t="str">
        <f>IF(ISNUMBER($AR10),
      IF(SIGN($AR10)&gt;=0,
           IF( ISBLANK(INDEX('sk C,D - Ženy'!$A$1:'sk C,D - Ženy'!$AM$36,ABS($AR10),COLUMN())),"", INDEX('sk C,D - Ženy'!$A$1:'sk C,D - Ženy'!$AM$36,ABS($AR10),COLUMN())),
           IF(MID(INDEX('sk C,D - Ženy'!$A$1:'sk C,D - Ženy'!$AM$36,ABS($AR10),COLUMN()),1,1)="-",
                MID(INDEX('sk C,D - Ženy'!$A$1:'sk C,D - Ženy'!$AM$36,ABS($AR10),COLUMN()),2,5),
                IF( ISBLANK(INDEX('sk C,D - Ženy'!$A$1:'sk C,D - Ženy'!$AM$36,ABS($AR10),COLUMN())), "",   CONCATENATE("-",INDEX('sk C,D - Ženy'!$A$1:'sk C,D - Ženy'!$AM$36,ABS($AR10),COLUMN()))   )
               )
          ),
        ""
      )</f>
        <v>-7</v>
      </c>
      <c r="AK10" s="97">
        <f>IF(AND(LEN(AF10)&gt;0,MID(AF10,1,1)&lt;&gt;"-"),"1","0")+IF(AND(LEN(AG10)&gt;0,MID(AG10,1,1)&lt;&gt;"-"),"1","0")+IF(AND(LEN(AH10)&gt;0,MID(AH10,1,1)&lt;&gt;"-"),"1","0")+IF(AND(LEN(AI10)&gt;0,MID(AI10,1,1)&lt;&gt;"-"),"1","0")+IF(AND(LEN(AJ10)&gt;0,MID(AJ10,1,1)&lt;&gt;"-"),"1","0")</f>
        <v>2</v>
      </c>
      <c r="AL10" s="11" t="s">
        <v>6</v>
      </c>
      <c r="AM10" s="12">
        <f>IF(AND(LEN(AF10)&gt;0,MID(AF10,1,1)="-"),"1","0")+IF(AND(LEN(AG10)&gt;0,MID(AG10,1,1)="-"),"1","0")+IF(AND(LEN(AH10)&gt;0,MID(AH10,1,1)="-"),"1","0")+IF(AND(LEN(AI10)&gt;0,MID(AI10,1,1)="-"),"1","0")+IF(AND(LEN(AJ10)&gt;0,MID(AJ10,1,1)="-"),"1","0")</f>
        <v>3</v>
      </c>
      <c r="AN10" s="36"/>
      <c r="AO10" s="38"/>
      <c r="AP10" s="38">
        <f>A14</f>
        <v>17</v>
      </c>
      <c r="AQ10" s="51">
        <f>A10</f>
        <v>14</v>
      </c>
      <c r="AR10" s="96">
        <f>IF(ISNA(MATCH(CONCATENATE(AP10,"-",AQ10),'sk C,D - Ženy'!AR$1:'sk C,D - Ženy'!AR$36,0)),  IF(ISNA(MATCH(CONCATENATE(AQ10,"-",AP10),'sk C,D - Ženy'!AR$1:'sk C,D - Ženy'!AR$36,0)),"",-1*MATCH(CONCATENATE(AQ10,"-",AP10),'sk C,D - Ženy'!AR$1:'sk C,D - Ženy'!AR$36,0) ),MATCH(CONCATENATE(AP10,"-",AQ10),'sk C,D - Ženy'!AR$1:'sk C,D - Ženy'!AR$36,0)       )</f>
        <v>-15</v>
      </c>
    </row>
    <row r="11" spans="1:44" x14ac:dyDescent="0.2">
      <c r="A11" s="160"/>
      <c r="B11"/>
      <c r="C11" s="164"/>
      <c r="D11" s="32" t="str">
        <f>IF(COUNTIF(seznam!$A$2:$A$25,A10)=1,VLOOKUP(A10,seznam!$A$2:$C$25,2,FALSE),"------")</f>
        <v>Sobotíková Monika</v>
      </c>
      <c r="E11" s="177"/>
      <c r="F11" s="129"/>
      <c r="G11" s="157"/>
      <c r="H11" s="140"/>
      <c r="I11" s="129"/>
      <c r="J11" s="157"/>
      <c r="K11" s="140"/>
      <c r="L11" s="129"/>
      <c r="M11" s="157"/>
      <c r="N11" s="175"/>
      <c r="O11" s="169"/>
      <c r="P11" s="169"/>
      <c r="Q11" s="140"/>
      <c r="R11" s="129"/>
      <c r="S11" s="157"/>
      <c r="T11" s="140"/>
      <c r="U11" s="129"/>
      <c r="V11" s="133"/>
      <c r="W11" s="155"/>
      <c r="X11" s="155"/>
      <c r="Y11" s="157"/>
      <c r="Z11" s="151"/>
      <c r="AA11" s="154"/>
      <c r="AC11" s="41" t="str">
        <f>D13</f>
        <v>Mazalová Kristýna</v>
      </c>
      <c r="AD11" s="7" t="s">
        <v>8</v>
      </c>
      <c r="AE11" s="83" t="str">
        <f>D9</f>
        <v>Kotásková Kristýna</v>
      </c>
      <c r="AF11" s="23" t="s">
        <v>92</v>
      </c>
      <c r="AG11" s="20" t="s">
        <v>109</v>
      </c>
      <c r="AH11" s="20" t="s">
        <v>92</v>
      </c>
      <c r="AI11" s="20" t="s">
        <v>95</v>
      </c>
      <c r="AJ11" s="53" t="s">
        <v>93</v>
      </c>
      <c r="AK11" s="98">
        <f t="shared" ref="AK11:AK15" si="2">IF(AND(LEN(AF11)&gt;0,MID(AF11,1,1)&lt;&gt;"-"),"1","0")+IF(AND(LEN(AG11)&gt;0,MID(AG11,1,1)&lt;&gt;"-"),"1","0")+IF(AND(LEN(AH11)&gt;0,MID(AH11,1,1)&lt;&gt;"-"),"1","0")+IF(AND(LEN(AI11)&gt;0,MID(AI11,1,1)&lt;&gt;"-"),"1","0")+IF(AND(LEN(AJ11)&gt;0,MID(AJ11,1,1)&lt;&gt;"-"),"1","0")</f>
        <v>3</v>
      </c>
      <c r="AL11" s="13" t="s">
        <v>6</v>
      </c>
      <c r="AM11" s="28">
        <f t="shared" ref="AM11:AM15" si="3">IF(AND(LEN(AF11)&gt;0,MID(AF11,1,1)="-"),"1","0")+IF(AND(LEN(AG11)&gt;0,MID(AG11,1,1)="-"),"1","0")+IF(AND(LEN(AH11)&gt;0,MID(AH11,1,1)="-"),"1","0")+IF(AND(LEN(AI11)&gt;0,MID(AI11,1,1)="-"),"1","0")+IF(AND(LEN(AJ11)&gt;0,MID(AJ11,1,1)="-"),"1","0")</f>
        <v>2</v>
      </c>
      <c r="AN11" s="36"/>
      <c r="AO11" s="38"/>
      <c r="AP11" s="38">
        <f>A12</f>
        <v>19</v>
      </c>
      <c r="AQ11" s="51">
        <f>A8</f>
        <v>15</v>
      </c>
      <c r="AR11" s="96" t="str">
        <f>IF(ISNA(MATCH(CONCATENATE(AP11,"-",AQ11),'sk C,D - Ženy'!AR$1:'sk C,D - Ženy'!AR$36,0)),  IF(ISNA(MATCH(CONCATENATE(AQ11,"-",AP11),'sk C,D - Ženy'!AR$1:'sk C,D - Ženy'!AR$36,0)),"",-1*MATCH(CONCATENATE(AQ11,"-",AP11),'sk C,D - Ženy'!AR$1:'sk C,D - Ženy'!AR$36,0) ),MATCH(CONCATENATE(AP11,"-",AQ11),'sk C,D - Ženy'!AR$1:'sk C,D - Ženy'!AR$36,0)       )</f>
        <v/>
      </c>
    </row>
    <row r="12" spans="1:44" x14ac:dyDescent="0.2">
      <c r="A12" s="159">
        <f>IF(ISNA(MATCH(1,'sk C,D - Ženy'!AA19:'sk C,D - Ženy'!AA29,0)),"", INDEX('sk C,D - Ženy'!A19:'sk C,D - Ženy'!A29,MATCH(1,'sk C,D - Ženy'!AA19:'sk C,D - Ženy'!AA29,0)))</f>
        <v>19</v>
      </c>
      <c r="B12" s="25"/>
      <c r="C12" s="163">
        <v>5</v>
      </c>
      <c r="D12" s="35" t="str">
        <f>IF(COUNTIF(seznam!$A$2:$A$25,A12)=1,VLOOKUP(A12,seznam!$A$2:$C$25,3,FALSE),"------")</f>
        <v>KST Blansko</v>
      </c>
      <c r="E12" s="176">
        <f>AK33</f>
        <v>0</v>
      </c>
      <c r="F12" s="128" t="s">
        <v>6</v>
      </c>
      <c r="G12" s="156">
        <f>AM33</f>
        <v>3</v>
      </c>
      <c r="H12" s="139">
        <f>AM4</f>
        <v>3</v>
      </c>
      <c r="I12" s="128" t="s">
        <v>6</v>
      </c>
      <c r="J12" s="156">
        <f>AK4</f>
        <v>1</v>
      </c>
      <c r="K12" s="139">
        <f>AK11</f>
        <v>3</v>
      </c>
      <c r="L12" s="128" t="s">
        <v>6</v>
      </c>
      <c r="M12" s="156">
        <f>AM11</f>
        <v>2</v>
      </c>
      <c r="N12" s="139">
        <f>AM19</f>
        <v>3</v>
      </c>
      <c r="O12" s="128" t="s">
        <v>6</v>
      </c>
      <c r="P12" s="128">
        <f>AK19</f>
        <v>2</v>
      </c>
      <c r="Q12" s="141"/>
      <c r="R12" s="142"/>
      <c r="S12" s="174"/>
      <c r="T12" s="139">
        <f>AM24</f>
        <v>3</v>
      </c>
      <c r="U12" s="128" t="s">
        <v>6</v>
      </c>
      <c r="V12" s="130">
        <f>AK24</f>
        <v>1</v>
      </c>
      <c r="W12" s="128">
        <f>H12+K12+N12+E12+T12</f>
        <v>12</v>
      </c>
      <c r="X12" s="128" t="s">
        <v>6</v>
      </c>
      <c r="Y12" s="156">
        <f>J12+M12+P12+G12+V12</f>
        <v>9</v>
      </c>
      <c r="Z12" s="181">
        <f>IF(E12&gt;G12,2,IF(AND(E12&lt;G12,F12=":"),1,0))+IF(H12&gt;J12,2,IF(AND(H12&lt;J12,I12=":"),1,0))+IF(K12&gt;M12,2,IF(AND(K12&lt;M12,L12=":"),1,0))+IF(N12&gt;P12,2,IF(AND(N12&lt;P12,O12=":"),1,0))+IF(Q12&gt;S12,2,IF(AND(Q12&lt;S12,R12=":"),1,0))+IF(T12&gt;V12,2,IF(AND(T12&lt;V12,U12=":"),1,0))</f>
        <v>9</v>
      </c>
      <c r="AA12" s="152">
        <v>3</v>
      </c>
      <c r="AC12" s="41" t="str">
        <f>D5</f>
        <v>Novohradská Karolína</v>
      </c>
      <c r="AD12" s="7" t="s">
        <v>8</v>
      </c>
      <c r="AE12" s="83" t="str">
        <f>D7</f>
        <v>Hutáková Pavla</v>
      </c>
      <c r="AF12" s="23" t="str">
        <f>IF(ISNUMBER($AR12),
      IF(SIGN($AR12)&gt;=0,
           IF( ISBLANK(INDEX('sk C,D - Ženy'!$A$1:'sk C,D - Ženy'!$AM$36,ABS($AR12),COLUMN())),"", INDEX('sk C,D - Ženy'!$A$1:'sk C,D - Ženy'!$AM$36,ABS($AR12),COLUMN())),
           IF(MID(INDEX('sk C,D - Ženy'!$A$1:'sk C,D - Ženy'!$AM$36,ABS($AR12),COLUMN()),1,1)="-",
                MID(INDEX('sk C,D - Ženy'!$A$1:'sk C,D - Ženy'!$AM$36,ABS($AR12),COLUMN()),2,5),
                IF( ISBLANK(INDEX('sk C,D - Ženy'!$A$1:'sk C,D - Ženy'!$AM$36,ABS($AR12),COLUMN())), "",   CONCATENATE("-",INDEX('sk C,D - Ženy'!$A$1:'sk C,D - Ženy'!$AM$36,ABS($AR12),COLUMN()))   )
               )
          ),
        ""
      )</f>
        <v>7</v>
      </c>
      <c r="AG12" s="20" t="str">
        <f>IF(ISNUMBER($AR12),
      IF(SIGN($AR12)&gt;=0,
           IF( ISBLANK(INDEX('sk C,D - Ženy'!$A$1:'sk C,D - Ženy'!$AM$36,ABS($AR12),COLUMN())),"", INDEX('sk C,D - Ženy'!$A$1:'sk C,D - Ženy'!$AM$36,ABS($AR12),COLUMN())),
           IF(MID(INDEX('sk C,D - Ženy'!$A$1:'sk C,D - Ženy'!$AM$36,ABS($AR12),COLUMN()),1,1)="-",
                MID(INDEX('sk C,D - Ženy'!$A$1:'sk C,D - Ženy'!$AM$36,ABS($AR12),COLUMN()),2,5),
                IF( ISBLANK(INDEX('sk C,D - Ženy'!$A$1:'sk C,D - Ženy'!$AM$36,ABS($AR12),COLUMN())), "",   CONCATENATE("-",INDEX('sk C,D - Ženy'!$A$1:'sk C,D - Ženy'!$AM$36,ABS($AR12),COLUMN()))   )
               )
          ),
        ""
      )</f>
        <v>5</v>
      </c>
      <c r="AH12" s="20" t="str">
        <f>IF(ISNUMBER($AR12),
      IF(SIGN($AR12)&gt;=0,
           IF( ISBLANK(INDEX('sk C,D - Ženy'!$A$1:'sk C,D - Ženy'!$AM$36,ABS($AR12),COLUMN())),"", INDEX('sk C,D - Ženy'!$A$1:'sk C,D - Ženy'!$AM$36,ABS($AR12),COLUMN())),
           IF(MID(INDEX('sk C,D - Ženy'!$A$1:'sk C,D - Ženy'!$AM$36,ABS($AR12),COLUMN()),1,1)="-",
                MID(INDEX('sk C,D - Ženy'!$A$1:'sk C,D - Ženy'!$AM$36,ABS($AR12),COLUMN()),2,5),
                IF( ISBLANK(INDEX('sk C,D - Ženy'!$A$1:'sk C,D - Ženy'!$AM$36,ABS($AR12),COLUMN())), "",   CONCATENATE("-",INDEX('sk C,D - Ženy'!$A$1:'sk C,D - Ženy'!$AM$36,ABS($AR12),COLUMN()))   )
               )
          ),
        ""
      )</f>
        <v>8</v>
      </c>
      <c r="AI12" s="20" t="str">
        <f>IF(ISNUMBER($AR12),
      IF(SIGN($AR12)&gt;=0,
           IF( ISBLANK(INDEX('sk C,D - Ženy'!$A$1:'sk C,D - Ženy'!$AM$36,ABS($AR12),COLUMN())),"", INDEX('sk C,D - Ženy'!$A$1:'sk C,D - Ženy'!$AM$36,ABS($AR12),COLUMN())),
           IF(MID(INDEX('sk C,D - Ženy'!$A$1:'sk C,D - Ženy'!$AM$36,ABS($AR12),COLUMN()),1,1)="-",
                MID(INDEX('sk C,D - Ženy'!$A$1:'sk C,D - Ženy'!$AM$36,ABS($AR12),COLUMN()),2,5),
                IF( ISBLANK(INDEX('sk C,D - Ženy'!$A$1:'sk C,D - Ženy'!$AM$36,ABS($AR12),COLUMN())), "",   CONCATENATE("-",INDEX('sk C,D - Ženy'!$A$1:'sk C,D - Ženy'!$AM$36,ABS($AR12),COLUMN()))   )
               )
          ),
        ""
      )</f>
        <v/>
      </c>
      <c r="AJ12" s="53" t="str">
        <f>IF(ISNUMBER($AR12),
      IF(SIGN($AR12)&gt;=0,
           IF( ISBLANK(INDEX('sk C,D - Ženy'!$A$1:'sk C,D - Ženy'!$AM$36,ABS($AR12),COLUMN())),"", INDEX('sk C,D - Ženy'!$A$1:'sk C,D - Ženy'!$AM$36,ABS($AR12),COLUMN())),
           IF(MID(INDEX('sk C,D - Ženy'!$A$1:'sk C,D - Ženy'!$AM$36,ABS($AR12),COLUMN()),1,1)="-",
                MID(INDEX('sk C,D - Ženy'!$A$1:'sk C,D - Ženy'!$AM$36,ABS($AR12),COLUMN()),2,5),
                IF( ISBLANK(INDEX('sk C,D - Ženy'!$A$1:'sk C,D - Ženy'!$AM$36,ABS($AR12),COLUMN())), "",   CONCATENATE("-",INDEX('sk C,D - Ženy'!$A$1:'sk C,D - Ženy'!$AM$36,ABS($AR12),COLUMN()))   )
               )
          ),
        ""
      )</f>
        <v/>
      </c>
      <c r="AK12" s="98">
        <f t="shared" si="2"/>
        <v>3</v>
      </c>
      <c r="AL12" s="13" t="s">
        <v>6</v>
      </c>
      <c r="AM12" s="28">
        <f t="shared" si="3"/>
        <v>0</v>
      </c>
      <c r="AP12" s="3">
        <f>A4</f>
        <v>13</v>
      </c>
      <c r="AQ12" s="4">
        <f>A6</f>
        <v>20</v>
      </c>
      <c r="AR12" s="96">
        <f>IF(ISNA(MATCH(CONCATENATE(AP12,"-",AQ12),'sk C,D - Ženy'!AR$1:'sk C,D - Ženy'!AR$36,0)),  IF(ISNA(MATCH(CONCATENATE(AQ12,"-",AP12),'sk C,D - Ženy'!AR$1:'sk C,D - Ženy'!AR$36,0)),"",-1*MATCH(CONCATENATE(AQ12,"-",AP12),'sk C,D - Ženy'!AR$1:'sk C,D - Ženy'!AR$36,0) ),MATCH(CONCATENATE(AP12,"-",AQ12),'sk C,D - Ženy'!AR$1:'sk C,D - Ženy'!AR$36,0)       )</f>
        <v>-18</v>
      </c>
    </row>
    <row r="13" spans="1:44" x14ac:dyDescent="0.2">
      <c r="A13" s="160"/>
      <c r="B13"/>
      <c r="C13" s="164"/>
      <c r="D13" s="32" t="str">
        <f>IF(COUNTIF(seznam!$A$2:$A$25,A12)=1,VLOOKUP(A12,seznam!$A$2:$C$25,2,FALSE),"------")</f>
        <v>Mazalová Kristýna</v>
      </c>
      <c r="E13" s="177"/>
      <c r="F13" s="129"/>
      <c r="G13" s="157"/>
      <c r="H13" s="140"/>
      <c r="I13" s="129"/>
      <c r="J13" s="157"/>
      <c r="K13" s="140"/>
      <c r="L13" s="129"/>
      <c r="M13" s="157"/>
      <c r="N13" s="140"/>
      <c r="O13" s="129"/>
      <c r="P13" s="155"/>
      <c r="Q13" s="175"/>
      <c r="R13" s="169"/>
      <c r="S13" s="170"/>
      <c r="T13" s="140"/>
      <c r="U13" s="129"/>
      <c r="V13" s="131"/>
      <c r="W13" s="155"/>
      <c r="X13" s="155"/>
      <c r="Y13" s="157"/>
      <c r="Z13" s="151"/>
      <c r="AA13" s="153"/>
      <c r="AC13" s="41" t="str">
        <f>D30</f>
        <v>Fousková Jarmila</v>
      </c>
      <c r="AD13" s="7"/>
      <c r="AE13" s="83" t="str">
        <f>D26</f>
        <v>Plíšková Kateřina</v>
      </c>
      <c r="AF13" s="23" t="str">
        <f>IF(ISNUMBER($AR13),
      IF(SIGN($AR13)&gt;=0,
           IF( ISBLANK(INDEX('sk C,D - Ženy'!$A$1:'sk C,D - Ženy'!$AM$36,ABS($AR13),COLUMN())),"", INDEX('sk C,D - Ženy'!$A$1:'sk C,D - Ženy'!$AM$36,ABS($AR13),COLUMN())),
           IF(MID(INDEX('sk C,D - Ženy'!$A$1:'sk C,D - Ženy'!$AM$36,ABS($AR13),COLUMN()),1,1)="-",
                MID(INDEX('sk C,D - Ženy'!$A$1:'sk C,D - Ženy'!$AM$36,ABS($AR13),COLUMN()),2,5),
                IF( ISBLANK(INDEX('sk C,D - Ženy'!$A$1:'sk C,D - Ženy'!$AM$36,ABS($AR13),COLUMN())), "",   CONCATENATE("-",INDEX('sk C,D - Ženy'!$A$1:'sk C,D - Ženy'!$AM$36,ABS($AR13),COLUMN()))   )
               )
          ),
        ""
      )</f>
        <v>-6</v>
      </c>
      <c r="AG13" s="20" t="str">
        <f>IF(ISNUMBER($AR13),
      IF(SIGN($AR13)&gt;=0,
           IF( ISBLANK(INDEX('sk C,D - Ženy'!$A$1:'sk C,D - Ženy'!$AM$36,ABS($AR13),COLUMN())),"", INDEX('sk C,D - Ženy'!$A$1:'sk C,D - Ženy'!$AM$36,ABS($AR13),COLUMN())),
           IF(MID(INDEX('sk C,D - Ženy'!$A$1:'sk C,D - Ženy'!$AM$36,ABS($AR13),COLUMN()),1,1)="-",
                MID(INDEX('sk C,D - Ženy'!$A$1:'sk C,D - Ženy'!$AM$36,ABS($AR13),COLUMN()),2,5),
                IF( ISBLANK(INDEX('sk C,D - Ženy'!$A$1:'sk C,D - Ženy'!$AM$36,ABS($AR13),COLUMN())), "",   CONCATENATE("-",INDEX('sk C,D - Ženy'!$A$1:'sk C,D - Ženy'!$AM$36,ABS($AR13),COLUMN()))   )
               )
          ),
        ""
      )</f>
        <v>9</v>
      </c>
      <c r="AH13" s="20" t="str">
        <f>IF(ISNUMBER($AR13),
      IF(SIGN($AR13)&gt;=0,
           IF( ISBLANK(INDEX('sk C,D - Ženy'!$A$1:'sk C,D - Ženy'!$AM$36,ABS($AR13),COLUMN())),"", INDEX('sk C,D - Ženy'!$A$1:'sk C,D - Ženy'!$AM$36,ABS($AR13),COLUMN())),
           IF(MID(INDEX('sk C,D - Ženy'!$A$1:'sk C,D - Ženy'!$AM$36,ABS($AR13),COLUMN()),1,1)="-",
                MID(INDEX('sk C,D - Ženy'!$A$1:'sk C,D - Ženy'!$AM$36,ABS($AR13),COLUMN()),2,5),
                IF( ISBLANK(INDEX('sk C,D - Ženy'!$A$1:'sk C,D - Ženy'!$AM$36,ABS($AR13),COLUMN())), "",   CONCATENATE("-",INDEX('sk C,D - Ženy'!$A$1:'sk C,D - Ženy'!$AM$36,ABS($AR13),COLUMN()))   )
               )
          ),
        ""
      )</f>
        <v>-9</v>
      </c>
      <c r="AI13" s="20" t="str">
        <f>IF(ISNUMBER($AR13),
      IF(SIGN($AR13)&gt;=0,
           IF( ISBLANK(INDEX('sk C,D - Ženy'!$A$1:'sk C,D - Ženy'!$AM$36,ABS($AR13),COLUMN())),"", INDEX('sk C,D - Ženy'!$A$1:'sk C,D - Ženy'!$AM$36,ABS($AR13),COLUMN())),
           IF(MID(INDEX('sk C,D - Ženy'!$A$1:'sk C,D - Ženy'!$AM$36,ABS($AR13),COLUMN()),1,1)="-",
                MID(INDEX('sk C,D - Ženy'!$A$1:'sk C,D - Ženy'!$AM$36,ABS($AR13),COLUMN()),2,5),
                IF( ISBLANK(INDEX('sk C,D - Ženy'!$A$1:'sk C,D - Ženy'!$AM$36,ABS($AR13),COLUMN())), "",   CONCATENATE("-",INDEX('sk C,D - Ženy'!$A$1:'sk C,D - Ženy'!$AM$36,ABS($AR13),COLUMN()))   )
               )
          ),
        ""
      )</f>
        <v>-5</v>
      </c>
      <c r="AJ13" s="53" t="str">
        <f>IF(ISNUMBER($AR13),
      IF(SIGN($AR13)&gt;=0,
           IF( ISBLANK(INDEX('sk C,D - Ženy'!$A$1:'sk C,D - Ženy'!$AM$36,ABS($AR13),COLUMN())),"", INDEX('sk C,D - Ženy'!$A$1:'sk C,D - Ženy'!$AM$36,ABS($AR13),COLUMN())),
           IF(MID(INDEX('sk C,D - Ženy'!$A$1:'sk C,D - Ženy'!$AM$36,ABS($AR13),COLUMN()),1,1)="-",
                MID(INDEX('sk C,D - Ženy'!$A$1:'sk C,D - Ženy'!$AM$36,ABS($AR13),COLUMN()),2,5),
                IF( ISBLANK(INDEX('sk C,D - Ženy'!$A$1:'sk C,D - Ženy'!$AM$36,ABS($AR13),COLUMN())), "",   CONCATENATE("-",INDEX('sk C,D - Ženy'!$A$1:'sk C,D - Ženy'!$AM$36,ABS($AR13),COLUMN()))   )
               )
          ),
        ""
      )</f>
        <v/>
      </c>
      <c r="AK13" s="98">
        <f t="shared" si="2"/>
        <v>1</v>
      </c>
      <c r="AL13" s="13" t="s">
        <v>6</v>
      </c>
      <c r="AM13" s="28">
        <f t="shared" si="3"/>
        <v>3</v>
      </c>
      <c r="AN13" s="36"/>
      <c r="AO13" s="38"/>
      <c r="AP13" s="38">
        <f>A29</f>
        <v>22</v>
      </c>
      <c r="AQ13" s="51">
        <f>A25</f>
        <v>23</v>
      </c>
      <c r="AR13" s="96">
        <f>IF(ISNA(MATCH(CONCATENATE(AP13,"-",AQ13),'sk C,D - Ženy'!AR$1:'sk C,D - Ženy'!AR$36,0)),  IF(ISNA(MATCH(CONCATENATE(AQ13,"-",AP13),'sk C,D - Ženy'!AR$1:'sk C,D - Ženy'!AR$36,0)),"",-1*MATCH(CONCATENATE(AQ13,"-",AP13),'sk C,D - Ženy'!AR$1:'sk C,D - Ženy'!AR$36,0) ),MATCH(CONCATENATE(AP13,"-",AQ13),'sk C,D - Ženy'!AR$1:'sk C,D - Ženy'!AR$36,0)       )</f>
        <v>-13</v>
      </c>
    </row>
    <row r="14" spans="1:44" x14ac:dyDescent="0.2">
      <c r="A14" s="159">
        <f>IF(ISNA(MATCH(3,'sk C,D - Ženy'!AA19:'sk C,D - Ženy'!AA29,0)),"", INDEX('sk C,D - Ženy'!A19:'sk C,D - Ženy'!A29,MATCH(3,'sk C,D - Ženy'!AA19:'sk C,D - Ženy'!AA29,0)))</f>
        <v>17</v>
      </c>
      <c r="B14" s="25"/>
      <c r="C14" s="163">
        <v>6</v>
      </c>
      <c r="D14" s="35" t="str">
        <f>IF(COUNTIF(seznam!$A$2:$A$25,A14)=1,VLOOKUP(A14,seznam!$A$2:$C$25,3,FALSE),"------")</f>
        <v>KST Blansko</v>
      </c>
      <c r="E14" s="176">
        <f>AM3</f>
        <v>0</v>
      </c>
      <c r="F14" s="128" t="s">
        <v>6</v>
      </c>
      <c r="G14" s="156">
        <f>AK3</f>
        <v>3</v>
      </c>
      <c r="H14" s="139">
        <f>AM17</f>
        <v>1</v>
      </c>
      <c r="I14" s="128" t="s">
        <v>6</v>
      </c>
      <c r="J14" s="156">
        <f>AK17</f>
        <v>3</v>
      </c>
      <c r="K14" s="139">
        <f>AM31</f>
        <v>0</v>
      </c>
      <c r="L14" s="128" t="s">
        <v>6</v>
      </c>
      <c r="M14" s="156">
        <f>AK31</f>
        <v>3</v>
      </c>
      <c r="N14" s="139">
        <f>AK10</f>
        <v>2</v>
      </c>
      <c r="O14" s="128" t="s">
        <v>6</v>
      </c>
      <c r="P14" s="128">
        <f>AM10</f>
        <v>3</v>
      </c>
      <c r="Q14" s="139">
        <f>AK24</f>
        <v>1</v>
      </c>
      <c r="R14" s="128" t="s">
        <v>6</v>
      </c>
      <c r="S14" s="156">
        <f>AM24</f>
        <v>3</v>
      </c>
      <c r="T14" s="141"/>
      <c r="U14" s="142"/>
      <c r="V14" s="143"/>
      <c r="W14" s="128">
        <f>H14+K14+N14+Q14+E14</f>
        <v>4</v>
      </c>
      <c r="X14" s="128" t="s">
        <v>6</v>
      </c>
      <c r="Y14" s="156">
        <f>J14+M14+P14+S14+G14</f>
        <v>15</v>
      </c>
      <c r="Z14" s="181">
        <f>IF(E14&gt;G14,2,IF(AND(E14&lt;G14,F14=":"),1,0))+IF(H14&gt;J14,2,IF(AND(H14&lt;J14,I14=":"),1,0))+IF(K14&gt;M14,2,IF(AND(K14&lt;M14,L14=":"),1,0))+IF(N14&gt;P14,2,IF(AND(N14&lt;P14,O14=":"),1,0))+IF(Q14&gt;S14,2,IF(AND(Q14&lt;S14,R14=":"),1,0))+IF(T14&gt;V14,2,IF(AND(T14&lt;V14,U14=":"),1,0))</f>
        <v>5</v>
      </c>
      <c r="AA14" s="152">
        <v>6</v>
      </c>
      <c r="AC14" s="41" t="str">
        <f>D28</f>
        <v>Klepáčová Daniela</v>
      </c>
      <c r="AD14" s="7"/>
      <c r="AE14" s="83" t="str">
        <f>D24</f>
        <v>Krchňáková Viktorie</v>
      </c>
      <c r="AF14" s="23" t="s">
        <v>111</v>
      </c>
      <c r="AG14" s="20" t="s">
        <v>100</v>
      </c>
      <c r="AH14" s="20" t="s">
        <v>101</v>
      </c>
      <c r="AI14" s="20" t="str">
        <f>IF(ISNUMBER($AR14),
      IF(SIGN($AR14)&gt;=0,
           IF( ISBLANK(INDEX('sk C,D - Ženy'!$A$1:'sk C,D - Ženy'!$AM$36,ABS($AR14),COLUMN())),"", INDEX('sk C,D - Ženy'!$A$1:'sk C,D - Ženy'!$AM$36,ABS($AR14),COLUMN())),
           IF(MID(INDEX('sk C,D - Ženy'!$A$1:'sk C,D - Ženy'!$AM$36,ABS($AR14),COLUMN()),1,1)="-",
                MID(INDEX('sk C,D - Ženy'!$A$1:'sk C,D - Ženy'!$AM$36,ABS($AR14),COLUMN()),2,5),
                IF( ISBLANK(INDEX('sk C,D - Ženy'!$A$1:'sk C,D - Ženy'!$AM$36,ABS($AR14),COLUMN())), "",   CONCATENATE("-",INDEX('sk C,D - Ženy'!$A$1:'sk C,D - Ženy'!$AM$36,ABS($AR14),COLUMN()))   )
               )
          ),
        ""
      )</f>
        <v/>
      </c>
      <c r="AJ14" s="53" t="str">
        <f>IF(ISNUMBER($AR14),
      IF(SIGN($AR14)&gt;=0,
           IF( ISBLANK(INDEX('sk C,D - Ženy'!$A$1:'sk C,D - Ženy'!$AM$36,ABS($AR14),COLUMN())),"", INDEX('sk C,D - Ženy'!$A$1:'sk C,D - Ženy'!$AM$36,ABS($AR14),COLUMN())),
           IF(MID(INDEX('sk C,D - Ženy'!$A$1:'sk C,D - Ženy'!$AM$36,ABS($AR14),COLUMN()),1,1)="-",
                MID(INDEX('sk C,D - Ženy'!$A$1:'sk C,D - Ženy'!$AM$36,ABS($AR14),COLUMN()),2,5),
                IF( ISBLANK(INDEX('sk C,D - Ženy'!$A$1:'sk C,D - Ženy'!$AM$36,ABS($AR14),COLUMN())), "",   CONCATENATE("-",INDEX('sk C,D - Ženy'!$A$1:'sk C,D - Ženy'!$AM$36,ABS($AR14),COLUMN()))   )
               )
          ),
        ""
      )</f>
        <v/>
      </c>
      <c r="AK14" s="98">
        <f t="shared" si="2"/>
        <v>3</v>
      </c>
      <c r="AL14" s="13" t="s">
        <v>6</v>
      </c>
      <c r="AM14" s="28">
        <f t="shared" si="3"/>
        <v>0</v>
      </c>
      <c r="AN14" s="36"/>
      <c r="AO14" s="38"/>
      <c r="AP14" s="38">
        <f>A27</f>
        <v>16</v>
      </c>
      <c r="AQ14" s="51">
        <f>A23</f>
        <v>21</v>
      </c>
      <c r="AR14" s="96" t="str">
        <f>IF(ISNA(MATCH(CONCATENATE(AP14,"-",AQ14),'sk C,D - Ženy'!AR$1:'sk C,D - Ženy'!AR$36,0)),  IF(ISNA(MATCH(CONCATENATE(AQ14,"-",AP14),'sk C,D - Ženy'!AR$1:'sk C,D - Ženy'!AR$36,0)),"",-1*MATCH(CONCATENATE(AQ14,"-",AP14),'sk C,D - Ženy'!AR$1:'sk C,D - Ženy'!AR$36,0) ),MATCH(CONCATENATE(AP14,"-",AQ14),'sk C,D - Ženy'!AR$1:'sk C,D - Ženy'!AR$36,0)       )</f>
        <v/>
      </c>
    </row>
    <row r="15" spans="1:44" ht="13.5" thickBot="1" x14ac:dyDescent="0.25">
      <c r="A15" s="160"/>
      <c r="B15"/>
      <c r="C15" s="178"/>
      <c r="D15" s="33" t="str">
        <f>IF(COUNTIF(seznam!$A$2:$A$25,A14)=1,VLOOKUP(A14,seznam!$A$2:$C$25,2,FALSE),"------")</f>
        <v>Pilitowská Lea</v>
      </c>
      <c r="E15" s="180"/>
      <c r="F15" s="172"/>
      <c r="G15" s="173"/>
      <c r="H15" s="171"/>
      <c r="I15" s="172"/>
      <c r="J15" s="173"/>
      <c r="K15" s="171"/>
      <c r="L15" s="172"/>
      <c r="M15" s="173"/>
      <c r="N15" s="171"/>
      <c r="O15" s="172"/>
      <c r="P15" s="179"/>
      <c r="Q15" s="171"/>
      <c r="R15" s="172"/>
      <c r="S15" s="173"/>
      <c r="T15" s="144"/>
      <c r="U15" s="145"/>
      <c r="V15" s="146"/>
      <c r="W15" s="179"/>
      <c r="X15" s="172"/>
      <c r="Y15" s="173"/>
      <c r="Z15" s="182"/>
      <c r="AA15" s="183"/>
      <c r="AC15" s="42" t="str">
        <f>D20</f>
        <v>Habáňová Michaela</v>
      </c>
      <c r="AD15" s="43"/>
      <c r="AE15" s="61" t="str">
        <f>D22</f>
        <v>Plíšková Kristýna</v>
      </c>
      <c r="AF15" s="44" t="str">
        <f>IF(ISNUMBER($AR15),
      IF(SIGN($AR15)&gt;=0,
           IF( ISBLANK(INDEX('sk C,D - Ženy'!$A$1:'sk C,D - Ženy'!$AM$36,ABS($AR15),COLUMN())),"", INDEX('sk C,D - Ženy'!$A$1:'sk C,D - Ženy'!$AM$36,ABS($AR15),COLUMN())),
           IF(MID(INDEX('sk C,D - Ženy'!$A$1:'sk C,D - Ženy'!$AM$36,ABS($AR15),COLUMN()),1,1)="-",
                MID(INDEX('sk C,D - Ženy'!$A$1:'sk C,D - Ženy'!$AM$36,ABS($AR15),COLUMN()),2,5),
                IF( ISBLANK(INDEX('sk C,D - Ženy'!$A$1:'sk C,D - Ženy'!$AM$36,ABS($AR15),COLUMN())), "",   CONCATENATE("-",INDEX('sk C,D - Ženy'!$A$1:'sk C,D - Ženy'!$AM$36,ABS($AR15),COLUMN()))   )
               )
          ),
        ""
      )</f>
        <v>8</v>
      </c>
      <c r="AG15" s="45" t="str">
        <f>IF(ISNUMBER($AR15),
      IF(SIGN($AR15)&gt;=0,
           IF( ISBLANK(INDEX('sk C,D - Ženy'!$A$1:'sk C,D - Ženy'!$AM$36,ABS($AR15),COLUMN())),"", INDEX('sk C,D - Ženy'!$A$1:'sk C,D - Ženy'!$AM$36,ABS($AR15),COLUMN())),
           IF(MID(INDEX('sk C,D - Ženy'!$A$1:'sk C,D - Ženy'!$AM$36,ABS($AR15),COLUMN()),1,1)="-",
                MID(INDEX('sk C,D - Ženy'!$A$1:'sk C,D - Ženy'!$AM$36,ABS($AR15),COLUMN()),2,5),
                IF( ISBLANK(INDEX('sk C,D - Ženy'!$A$1:'sk C,D - Ženy'!$AM$36,ABS($AR15),COLUMN())), "",   CONCATENATE("-",INDEX('sk C,D - Ženy'!$A$1:'sk C,D - Ženy'!$AM$36,ABS($AR15),COLUMN()))   )
               )
          ),
        ""
      )</f>
        <v>-5</v>
      </c>
      <c r="AH15" s="45" t="str">
        <f>IF(ISNUMBER($AR15),
      IF(SIGN($AR15)&gt;=0,
           IF( ISBLANK(INDEX('sk C,D - Ženy'!$A$1:'sk C,D - Ženy'!$AM$36,ABS($AR15),COLUMN())),"", INDEX('sk C,D - Ženy'!$A$1:'sk C,D - Ženy'!$AM$36,ABS($AR15),COLUMN())),
           IF(MID(INDEX('sk C,D - Ženy'!$A$1:'sk C,D - Ženy'!$AM$36,ABS($AR15),COLUMN()),1,1)="-",
                MID(INDEX('sk C,D - Ženy'!$A$1:'sk C,D - Ženy'!$AM$36,ABS($AR15),COLUMN()),2,5),
                IF( ISBLANK(INDEX('sk C,D - Ženy'!$A$1:'sk C,D - Ženy'!$AM$36,ABS($AR15),COLUMN())), "",   CONCATENATE("-",INDEX('sk C,D - Ženy'!$A$1:'sk C,D - Ženy'!$AM$36,ABS($AR15),COLUMN()))   )
               )
          ),
        ""
      )</f>
        <v>-11</v>
      </c>
      <c r="AI15" s="45" t="str">
        <f>IF(ISNUMBER($AR15),
      IF(SIGN($AR15)&gt;=0,
           IF( ISBLANK(INDEX('sk C,D - Ženy'!$A$1:'sk C,D - Ženy'!$AM$36,ABS($AR15),COLUMN())),"", INDEX('sk C,D - Ženy'!$A$1:'sk C,D - Ženy'!$AM$36,ABS($AR15),COLUMN())),
           IF(MID(INDEX('sk C,D - Ženy'!$A$1:'sk C,D - Ženy'!$AM$36,ABS($AR15),COLUMN()),1,1)="-",
                MID(INDEX('sk C,D - Ženy'!$A$1:'sk C,D - Ženy'!$AM$36,ABS($AR15),COLUMN()),2,5),
                IF( ISBLANK(INDEX('sk C,D - Ženy'!$A$1:'sk C,D - Ženy'!$AM$36,ABS($AR15),COLUMN())), "",   CONCATENATE("-",INDEX('sk C,D - Ženy'!$A$1:'sk C,D - Ženy'!$AM$36,ABS($AR15),COLUMN()))   )
               )
          ),
        ""
      )</f>
        <v>8</v>
      </c>
      <c r="AJ15" s="58" t="str">
        <f>IF(ISNUMBER($AR15),
      IF(SIGN($AR15)&gt;=0,
           IF( ISBLANK(INDEX('sk C,D - Ženy'!$A$1:'sk C,D - Ženy'!$AM$36,ABS($AR15),COLUMN())),"", INDEX('sk C,D - Ženy'!$A$1:'sk C,D - Ženy'!$AM$36,ABS($AR15),COLUMN())),
           IF(MID(INDEX('sk C,D - Ženy'!$A$1:'sk C,D - Ženy'!$AM$36,ABS($AR15),COLUMN()),1,1)="-",
                MID(INDEX('sk C,D - Ženy'!$A$1:'sk C,D - Ženy'!$AM$36,ABS($AR15),COLUMN()),2,5),
                IF( ISBLANK(INDEX('sk C,D - Ženy'!$A$1:'sk C,D - Ženy'!$AM$36,ABS($AR15),COLUMN())), "",   CONCATENATE("-",INDEX('sk C,D - Ženy'!$A$1:'sk C,D - Ženy'!$AM$36,ABS($AR15),COLUMN()))   )
               )
          ),
        ""
      )</f>
        <v>11</v>
      </c>
      <c r="AK15" s="99">
        <f t="shared" si="2"/>
        <v>3</v>
      </c>
      <c r="AL15" s="47" t="s">
        <v>6</v>
      </c>
      <c r="AM15" s="48">
        <f t="shared" si="3"/>
        <v>2</v>
      </c>
      <c r="AN15" s="36"/>
      <c r="AO15" s="38"/>
      <c r="AP15" s="38">
        <f>A19</f>
        <v>18</v>
      </c>
      <c r="AQ15" s="51">
        <f>A21</f>
        <v>24</v>
      </c>
      <c r="AR15" s="96">
        <f>IF(ISNA(MATCH(CONCATENATE(AP15,"-",AQ15),'sk C,D - Ženy'!AR$1:'sk C,D - Ženy'!AR$36,0)),  IF(ISNA(MATCH(CONCATENATE(AQ15,"-",AP15),'sk C,D - Ženy'!AR$1:'sk C,D - Ženy'!AR$36,0)),"",-1*MATCH(CONCATENATE(AQ15,"-",AP15),'sk C,D - Ženy'!AR$1:'sk C,D - Ženy'!AR$36,0) ),MATCH(CONCATENATE(AP15,"-",AQ15),'sk C,D - Ženy'!AR$1:'sk C,D - Ženy'!AR$36,0)       )</f>
        <v>17</v>
      </c>
    </row>
    <row r="16" spans="1:44" ht="13.5" thickBot="1" x14ac:dyDescent="0.25">
      <c r="A16"/>
      <c r="B16"/>
      <c r="C16"/>
      <c r="D16" s="2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C16" s="4" t="s">
        <v>12</v>
      </c>
      <c r="AN16" s="36"/>
      <c r="AO16" s="38"/>
      <c r="AP16" s="38"/>
      <c r="AQ16" s="51"/>
      <c r="AR16" s="96" t="str">
        <f>IF(ISNA(MATCH(CONCATENATE(AP16,"-",AQ16),'sk C,D - Ženy'!AR$1:'sk C,D - Ženy'!AR$36,0)),  IF(ISNA(MATCH(CONCATENATE(AQ16,"-",AP16),'sk C,D - Ženy'!AR$1:'sk C,D - Ženy'!AR$36,0)),"",-1*MATCH(CONCATENATE(AQ16,"-",AP16),'sk C,D - Ženy'!AR$1:'sk C,D - Ženy'!AR$36,0) ),MATCH(CONCATENATE(AP16,"-",AQ16),'sk C,D - Ženy'!AR$1:'sk C,D - Ženy'!AR$36,0)       )</f>
        <v/>
      </c>
    </row>
    <row r="17" spans="1:44" x14ac:dyDescent="0.2">
      <c r="C17" s="134" t="s">
        <v>44</v>
      </c>
      <c r="D17" s="135"/>
      <c r="E17" s="134">
        <v>1</v>
      </c>
      <c r="F17" s="126"/>
      <c r="G17" s="126"/>
      <c r="H17" s="125">
        <v>2</v>
      </c>
      <c r="I17" s="126"/>
      <c r="J17" s="126"/>
      <c r="K17" s="125">
        <v>3</v>
      </c>
      <c r="L17" s="126"/>
      <c r="M17" s="126"/>
      <c r="N17" s="125">
        <v>4</v>
      </c>
      <c r="O17" s="126"/>
      <c r="P17" s="126"/>
      <c r="Q17" s="125">
        <v>5</v>
      </c>
      <c r="R17" s="126"/>
      <c r="S17" s="126"/>
      <c r="T17" s="125">
        <v>6</v>
      </c>
      <c r="U17" s="126"/>
      <c r="V17" s="135"/>
      <c r="W17" s="147" t="s">
        <v>3</v>
      </c>
      <c r="X17" s="126"/>
      <c r="Y17" s="126"/>
      <c r="Z17" s="125"/>
      <c r="AA17" s="149"/>
      <c r="AC17" s="40" t="str">
        <f>D7</f>
        <v>Hutáková Pavla</v>
      </c>
      <c r="AD17" s="52" t="s">
        <v>8</v>
      </c>
      <c r="AE17" s="54" t="str">
        <f>D15</f>
        <v>Pilitowská Lea</v>
      </c>
      <c r="AF17" s="22" t="s">
        <v>113</v>
      </c>
      <c r="AG17" s="22" t="s">
        <v>92</v>
      </c>
      <c r="AH17" s="22" t="s">
        <v>92</v>
      </c>
      <c r="AI17" s="22" t="s">
        <v>105</v>
      </c>
      <c r="AJ17" s="57" t="str">
        <f>IF(ISNUMBER($AR17),
      IF(SIGN($AR17)&gt;=0,
           IF( ISBLANK(INDEX('sk C,D - Ženy'!$A$1:'sk C,D - Ženy'!$AM$36,ABS($AR17),COLUMN())),"", INDEX('sk C,D - Ženy'!$A$1:'sk C,D - Ženy'!$AM$36,ABS($AR17),COLUMN())),
           IF(MID(INDEX('sk C,D - Ženy'!$A$1:'sk C,D - Ženy'!$AM$36,ABS($AR17),COLUMN()),1,1)="-",
                MID(INDEX('sk C,D - Ženy'!$A$1:'sk C,D - Ženy'!$AM$36,ABS($AR17),COLUMN()),2,5),
                IF( ISBLANK(INDEX('sk C,D - Ženy'!$A$1:'sk C,D - Ženy'!$AM$36,ABS($AR17),COLUMN())), "",   CONCATENATE("-",INDEX('sk C,D - Ženy'!$A$1:'sk C,D - Ženy'!$AM$36,ABS($AR17),COLUMN()))   )
               )
          ),
        ""
      )</f>
        <v/>
      </c>
      <c r="AK17" s="10">
        <f>IF(AND(LEN(AF17)&gt;0,MID(AF17,1,1)&lt;&gt;"-"),"1","0")+IF(AND(LEN(AG17)&gt;0,MID(AG17,1,1)&lt;&gt;"-"),"1","0")+IF(AND(LEN(AH17)&gt;0,MID(AH17,1,1)&lt;&gt;"-"),"1","0")+IF(AND(LEN(AI17)&gt;0,MID(AI17,1,1)&lt;&gt;"-"),"1","0")+IF(AND(LEN(AJ17)&gt;0,MID(AJ17,1,1)&lt;&gt;"-"),"1","0")</f>
        <v>3</v>
      </c>
      <c r="AL17" s="11" t="s">
        <v>6</v>
      </c>
      <c r="AM17" s="12">
        <f>IF(AND(LEN(AF17)&gt;0,MID(AF17,1,1)="-"),"1","0")+IF(AND(LEN(AG17)&gt;0,MID(AG17,1,1)="-"),"1","0")+IF(AND(LEN(AH17)&gt;0,MID(AH17,1,1)="-"),"1","0")+IF(AND(LEN(AI17)&gt;0,MID(AI17,1,1)="-"),"1","0")+IF(AND(LEN(AJ17)&gt;0,MID(AJ17,1,1)="-"),"1","0")</f>
        <v>1</v>
      </c>
      <c r="AP17" s="3">
        <f>A6</f>
        <v>20</v>
      </c>
      <c r="AQ17" s="4">
        <f>A14</f>
        <v>17</v>
      </c>
      <c r="AR17" s="96" t="str">
        <f>IF(ISNA(MATCH(CONCATENATE(AP17,"-",AQ17),'sk C,D - Ženy'!AR$1:'sk C,D - Ženy'!AR$36,0)),  IF(ISNA(MATCH(CONCATENATE(AQ17,"-",AP17),'sk C,D - Ženy'!AR$1:'sk C,D - Ženy'!AR$36,0)),"",-1*MATCH(CONCATENATE(AQ17,"-",AP17),'sk C,D - Ženy'!AR$1:'sk C,D - Ženy'!AR$36,0) ),MATCH(CONCATENATE(AP17,"-",AQ17),'sk C,D - Ženy'!AR$1:'sk C,D - Ženy'!AR$36,0)       )</f>
        <v/>
      </c>
    </row>
    <row r="18" spans="1:44" ht="13.5" thickBot="1" x14ac:dyDescent="0.25">
      <c r="A18"/>
      <c r="B18"/>
      <c r="C18" s="136"/>
      <c r="D18" s="137"/>
      <c r="E18" s="136"/>
      <c r="F18" s="127"/>
      <c r="G18" s="127"/>
      <c r="H18" s="127"/>
      <c r="I18" s="127"/>
      <c r="J18" s="127"/>
      <c r="K18" s="127"/>
      <c r="L18" s="127"/>
      <c r="M18" s="127"/>
      <c r="N18" s="127"/>
      <c r="O18" s="127"/>
      <c r="P18" s="127"/>
      <c r="Q18" s="127"/>
      <c r="R18" s="127"/>
      <c r="S18" s="127"/>
      <c r="T18" s="127"/>
      <c r="U18" s="127"/>
      <c r="V18" s="137"/>
      <c r="W18" s="148"/>
      <c r="X18" s="127"/>
      <c r="Y18" s="127"/>
      <c r="Z18" s="127"/>
      <c r="AA18" s="137"/>
      <c r="AC18" s="41" t="str">
        <f>D9</f>
        <v>Kotásková Kristýna</v>
      </c>
      <c r="AD18" s="7" t="s">
        <v>8</v>
      </c>
      <c r="AE18" s="55" t="str">
        <f>D5</f>
        <v>Novohradská Karolína</v>
      </c>
      <c r="AF18" s="23" t="str">
        <f>IF(ISNUMBER($AR18),
      IF(SIGN($AR18)&gt;=0,
           IF( ISBLANK(INDEX('sk C,D - Ženy'!$A$1:'sk C,D - Ženy'!$AM$36,ABS($AR18),COLUMN())),"", INDEX('sk C,D - Ženy'!$A$1:'sk C,D - Ženy'!$AM$36,ABS($AR18),COLUMN())),
           IF(MID(INDEX('sk C,D - Ženy'!$A$1:'sk C,D - Ženy'!$AM$36,ABS($AR18),COLUMN()),1,1)="-",
                MID(INDEX('sk C,D - Ženy'!$A$1:'sk C,D - Ženy'!$AM$36,ABS($AR18),COLUMN()),2,5),
                IF( ISBLANK(INDEX('sk C,D - Ženy'!$A$1:'sk C,D - Ženy'!$AM$36,ABS($AR18),COLUMN())), "",   CONCATENATE("-",INDEX('sk C,D - Ženy'!$A$1:'sk C,D - Ženy'!$AM$36,ABS($AR18),COLUMN()))   )
               )
          ),
        ""
      )</f>
        <v>8</v>
      </c>
      <c r="AG18" s="20" t="str">
        <f>IF(ISNUMBER($AR18),
      IF(SIGN($AR18)&gt;=0,
           IF( ISBLANK(INDEX('sk C,D - Ženy'!$A$1:'sk C,D - Ženy'!$AM$36,ABS($AR18),COLUMN())),"", INDEX('sk C,D - Ženy'!$A$1:'sk C,D - Ženy'!$AM$36,ABS($AR18),COLUMN())),
           IF(MID(INDEX('sk C,D - Ženy'!$A$1:'sk C,D - Ženy'!$AM$36,ABS($AR18),COLUMN()),1,1)="-",
                MID(INDEX('sk C,D - Ženy'!$A$1:'sk C,D - Ženy'!$AM$36,ABS($AR18),COLUMN()),2,5),
                IF( ISBLANK(INDEX('sk C,D - Ženy'!$A$1:'sk C,D - Ženy'!$AM$36,ABS($AR18),COLUMN())), "",   CONCATENATE("-",INDEX('sk C,D - Ženy'!$A$1:'sk C,D - Ženy'!$AM$36,ABS($AR18),COLUMN()))   )
               )
          ),
        ""
      )</f>
        <v>-4</v>
      </c>
      <c r="AH18" s="20" t="str">
        <f>IF(ISNUMBER($AR18),
      IF(SIGN($AR18)&gt;=0,
           IF( ISBLANK(INDEX('sk C,D - Ženy'!$A$1:'sk C,D - Ženy'!$AM$36,ABS($AR18),COLUMN())),"", INDEX('sk C,D - Ženy'!$A$1:'sk C,D - Ženy'!$AM$36,ABS($AR18),COLUMN())),
           IF(MID(INDEX('sk C,D - Ženy'!$A$1:'sk C,D - Ženy'!$AM$36,ABS($AR18),COLUMN()),1,1)="-",
                MID(INDEX('sk C,D - Ženy'!$A$1:'sk C,D - Ženy'!$AM$36,ABS($AR18),COLUMN()),2,5),
                IF( ISBLANK(INDEX('sk C,D - Ženy'!$A$1:'sk C,D - Ženy'!$AM$36,ABS($AR18),COLUMN())), "",   CONCATENATE("-",INDEX('sk C,D - Ženy'!$A$1:'sk C,D - Ženy'!$AM$36,ABS($AR18),COLUMN()))   )
               )
          ),
        ""
      )</f>
        <v>-5</v>
      </c>
      <c r="AI18" s="20" t="str">
        <f>IF(ISNUMBER($AR18),
      IF(SIGN($AR18)&gt;=0,
           IF( ISBLANK(INDEX('sk C,D - Ženy'!$A$1:'sk C,D - Ženy'!$AM$36,ABS($AR18),COLUMN())),"", INDEX('sk C,D - Ženy'!$A$1:'sk C,D - Ženy'!$AM$36,ABS($AR18),COLUMN())),
           IF(MID(INDEX('sk C,D - Ženy'!$A$1:'sk C,D - Ženy'!$AM$36,ABS($AR18),COLUMN()),1,1)="-",
                MID(INDEX('sk C,D - Ženy'!$A$1:'sk C,D - Ženy'!$AM$36,ABS($AR18),COLUMN()),2,5),
                IF( ISBLANK(INDEX('sk C,D - Ženy'!$A$1:'sk C,D - Ženy'!$AM$36,ABS($AR18),COLUMN())), "",   CONCATENATE("-",INDEX('sk C,D - Ženy'!$A$1:'sk C,D - Ženy'!$AM$36,ABS($AR18),COLUMN()))   )
               )
          ),
        ""
      )</f>
        <v>6</v>
      </c>
      <c r="AJ18" s="53" t="str">
        <f>IF(ISNUMBER($AR18),
      IF(SIGN($AR18)&gt;=0,
           IF( ISBLANK(INDEX('sk C,D - Ženy'!$A$1:'sk C,D - Ženy'!$AM$36,ABS($AR18),COLUMN())),"", INDEX('sk C,D - Ženy'!$A$1:'sk C,D - Ženy'!$AM$36,ABS($AR18),COLUMN())),
           IF(MID(INDEX('sk C,D - Ženy'!$A$1:'sk C,D - Ženy'!$AM$36,ABS($AR18),COLUMN()),1,1)="-",
                MID(INDEX('sk C,D - Ženy'!$A$1:'sk C,D - Ženy'!$AM$36,ABS($AR18),COLUMN()),2,5),
                IF( ISBLANK(INDEX('sk C,D - Ženy'!$A$1:'sk C,D - Ženy'!$AM$36,ABS($AR18),COLUMN())), "",   CONCATENATE("-",INDEX('sk C,D - Ženy'!$A$1:'sk C,D - Ženy'!$AM$36,ABS($AR18),COLUMN()))   )
               )
          ),
        ""
      )</f>
        <v>-7</v>
      </c>
      <c r="AK18" s="27">
        <f t="shared" ref="AK18:AK22" si="4">IF(AND(LEN(AF18)&gt;0,MID(AF18,1,1)&lt;&gt;"-"),"1","0")+IF(AND(LEN(AG18)&gt;0,MID(AG18,1,1)&lt;&gt;"-"),"1","0")+IF(AND(LEN(AH18)&gt;0,MID(AH18,1,1)&lt;&gt;"-"),"1","0")+IF(AND(LEN(AI18)&gt;0,MID(AI18,1,1)&lt;&gt;"-"),"1","0")+IF(AND(LEN(AJ18)&gt;0,MID(AJ18,1,1)&lt;&gt;"-"),"1","0")</f>
        <v>2</v>
      </c>
      <c r="AL18" s="13" t="s">
        <v>6</v>
      </c>
      <c r="AM18" s="28">
        <f t="shared" ref="AM18:AM22" si="5">IF(AND(LEN(AF18)&gt;0,MID(AF18,1,1)="-"),"1","0")+IF(AND(LEN(AG18)&gt;0,MID(AG18,1,1)="-"),"1","0")+IF(AND(LEN(AH18)&gt;0,MID(AH18,1,1)="-"),"1","0")+IF(AND(LEN(AI18)&gt;0,MID(AI18,1,1)="-"),"1","0")+IF(AND(LEN(AJ18)&gt;0,MID(AJ18,1,1)="-"),"1","0")</f>
        <v>3</v>
      </c>
      <c r="AN18" s="36"/>
      <c r="AO18" s="38"/>
      <c r="AP18" s="38">
        <f>A8</f>
        <v>15</v>
      </c>
      <c r="AQ18" s="51">
        <f>A4</f>
        <v>13</v>
      </c>
      <c r="AR18" s="96">
        <f>IF(ISNA(MATCH(CONCATENATE(AP18,"-",AQ18),'sk C,D - Ženy'!AR$1:'sk C,D - Ženy'!AR$36,0)),  IF(ISNA(MATCH(CONCATENATE(AQ18,"-",AP18),'sk C,D - Ženy'!AR$1:'sk C,D - Ženy'!AR$36,0)),"",-1*MATCH(CONCATENATE(AQ18,"-",AP18),'sk C,D - Ženy'!AR$1:'sk C,D - Ženy'!AR$36,0) ),MATCH(CONCATENATE(AP18,"-",AQ18),'sk C,D - Ženy'!AR$1:'sk C,D - Ženy'!AR$36,0)       )</f>
        <v>33</v>
      </c>
    </row>
    <row r="19" spans="1:44" x14ac:dyDescent="0.2">
      <c r="A19" s="159">
        <f>IF(ISNA(MATCH(4,'sk C,D - Ženy'!AA4:'sk C,D - Ženy'!AA14,0)),"", INDEX('sk C,D - Ženy'!A4:'sk C,D - Ženy'!A14,MATCH(4,'sk C,D - Ženy'!AA4:'sk C,D - Ženy'!AA14,0)))</f>
        <v>18</v>
      </c>
      <c r="B19" s="25"/>
      <c r="C19" s="163">
        <v>1</v>
      </c>
      <c r="D19" s="30" t="str">
        <f>IF(COUNTIF(seznam!$A$2:$A$25,A19)=1,VLOOKUP(A19,seznam!$A$2:$C$25,3,FALSE),"------")</f>
        <v>KST Blansko</v>
      </c>
      <c r="E19" s="165"/>
      <c r="F19" s="166"/>
      <c r="G19" s="167"/>
      <c r="H19" s="162">
        <f>AK15</f>
        <v>3</v>
      </c>
      <c r="I19" s="138" t="s">
        <v>6</v>
      </c>
      <c r="J19" s="161">
        <f>AM15</f>
        <v>2</v>
      </c>
      <c r="K19" s="162">
        <f>AM21</f>
        <v>3</v>
      </c>
      <c r="L19" s="138" t="s">
        <v>6</v>
      </c>
      <c r="M19" s="161">
        <f>AK21</f>
        <v>1</v>
      </c>
      <c r="N19" s="162">
        <f>AK28</f>
        <v>3</v>
      </c>
      <c r="O19" s="138" t="s">
        <v>6</v>
      </c>
      <c r="P19" s="138">
        <f>AM28</f>
        <v>2</v>
      </c>
      <c r="Q19" s="162">
        <f>AM36</f>
        <v>1</v>
      </c>
      <c r="R19" s="138" t="s">
        <v>6</v>
      </c>
      <c r="S19" s="161">
        <f>AK36</f>
        <v>3</v>
      </c>
      <c r="T19" s="162">
        <f>AK6</f>
        <v>3</v>
      </c>
      <c r="U19" s="138" t="s">
        <v>6</v>
      </c>
      <c r="V19" s="132">
        <f>AM6</f>
        <v>0</v>
      </c>
      <c r="W19" s="128">
        <f>H19+K19+N19+Q19+T19</f>
        <v>13</v>
      </c>
      <c r="X19" s="128" t="s">
        <v>6</v>
      </c>
      <c r="Y19" s="156">
        <f>J19+M19+P19+S19+V19</f>
        <v>8</v>
      </c>
      <c r="Z19" s="150">
        <f>IF(E19&gt;G19,2,IF(AND(E19&lt;G19,F19=":"),1,0))+IF(H19&gt;J19,2,IF(AND(H19&lt;J19,I19=":"),1,0))+IF(K19&gt;M19,2,IF(AND(K19&lt;M19,L19=":"),1,0))+IF(N19&gt;P19,2,IF(AND(N19&lt;P19,O19=":"),1,0))+IF(Q19&gt;S19,2,IF(AND(Q19&lt;S19,R19=":"),1,0))+IF(T19&gt;V19,2,IF(AND(T19&lt;V19,U19=":"),1,0))</f>
        <v>9</v>
      </c>
      <c r="AA19" s="152">
        <v>9</v>
      </c>
      <c r="AC19" s="41" t="str">
        <f>D11</f>
        <v>Sobotíková Monika</v>
      </c>
      <c r="AD19" s="7" t="s">
        <v>8</v>
      </c>
      <c r="AE19" s="55" t="str">
        <f>D13</f>
        <v>Mazalová Kristýna</v>
      </c>
      <c r="AF19" s="23" t="str">
        <f>IF(ISNUMBER($AR19),
      IF(SIGN($AR19)&gt;=0,
           IF( ISBLANK(INDEX('sk C,D - Ženy'!$A$1:'sk C,D - Ženy'!$AM$36,ABS($AR19),COLUMN())),"", INDEX('sk C,D - Ženy'!$A$1:'sk C,D - Ženy'!$AM$36,ABS($AR19),COLUMN())),
           IF(MID(INDEX('sk C,D - Ženy'!$A$1:'sk C,D - Ženy'!$AM$36,ABS($AR19),COLUMN()),1,1)="-",
                MID(INDEX('sk C,D - Ženy'!$A$1:'sk C,D - Ženy'!$AM$36,ABS($AR19),COLUMN()),2,5),
                IF( ISBLANK(INDEX('sk C,D - Ženy'!$A$1:'sk C,D - Ženy'!$AM$36,ABS($AR19),COLUMN())), "",   CONCATENATE("-",INDEX('sk C,D - Ženy'!$A$1:'sk C,D - Ženy'!$AM$36,ABS($AR19),COLUMN()))   )
               )
          ),
        ""
      )</f>
        <v>-2</v>
      </c>
      <c r="AG19" s="20" t="str">
        <f>IF(ISNUMBER($AR19),
      IF(SIGN($AR19)&gt;=0,
           IF( ISBLANK(INDEX('sk C,D - Ženy'!$A$1:'sk C,D - Ženy'!$AM$36,ABS($AR19),COLUMN())),"", INDEX('sk C,D - Ženy'!$A$1:'sk C,D - Ženy'!$AM$36,ABS($AR19),COLUMN())),
           IF(MID(INDEX('sk C,D - Ženy'!$A$1:'sk C,D - Ženy'!$AM$36,ABS($AR19),COLUMN()),1,1)="-",
                MID(INDEX('sk C,D - Ženy'!$A$1:'sk C,D - Ženy'!$AM$36,ABS($AR19),COLUMN()),2,5),
                IF( ISBLANK(INDEX('sk C,D - Ženy'!$A$1:'sk C,D - Ženy'!$AM$36,ABS($AR19),COLUMN())), "",   CONCATENATE("-",INDEX('sk C,D - Ženy'!$A$1:'sk C,D - Ženy'!$AM$36,ABS($AR19),COLUMN()))   )
               )
          ),
        ""
      )</f>
        <v>-6</v>
      </c>
      <c r="AH19" s="20" t="str">
        <f>IF(ISNUMBER($AR19),
      IF(SIGN($AR19)&gt;=0,
           IF( ISBLANK(INDEX('sk C,D - Ženy'!$A$1:'sk C,D - Ženy'!$AM$36,ABS($AR19),COLUMN())),"", INDEX('sk C,D - Ženy'!$A$1:'sk C,D - Ženy'!$AM$36,ABS($AR19),COLUMN())),
           IF(MID(INDEX('sk C,D - Ženy'!$A$1:'sk C,D - Ženy'!$AM$36,ABS($AR19),COLUMN()),1,1)="-",
                MID(INDEX('sk C,D - Ženy'!$A$1:'sk C,D - Ženy'!$AM$36,ABS($AR19),COLUMN()),2,5),
                IF( ISBLANK(INDEX('sk C,D - Ženy'!$A$1:'sk C,D - Ženy'!$AM$36,ABS($AR19),COLUMN())), "",   CONCATENATE("-",INDEX('sk C,D - Ženy'!$A$1:'sk C,D - Ženy'!$AM$36,ABS($AR19),COLUMN()))   )
               )
          ),
        ""
      )</f>
        <v>4</v>
      </c>
      <c r="AI19" s="20" t="str">
        <f>IF(ISNUMBER($AR19),
      IF(SIGN($AR19)&gt;=0,
           IF( ISBLANK(INDEX('sk C,D - Ženy'!$A$1:'sk C,D - Ženy'!$AM$36,ABS($AR19),COLUMN())),"", INDEX('sk C,D - Ženy'!$A$1:'sk C,D - Ženy'!$AM$36,ABS($AR19),COLUMN())),
           IF(MID(INDEX('sk C,D - Ženy'!$A$1:'sk C,D - Ženy'!$AM$36,ABS($AR19),COLUMN()),1,1)="-",
                MID(INDEX('sk C,D - Ženy'!$A$1:'sk C,D - Ženy'!$AM$36,ABS($AR19),COLUMN()),2,5),
                IF( ISBLANK(INDEX('sk C,D - Ženy'!$A$1:'sk C,D - Ženy'!$AM$36,ABS($AR19),COLUMN())), "",   CONCATENATE("-",INDEX('sk C,D - Ženy'!$A$1:'sk C,D - Ženy'!$AM$36,ABS($AR19),COLUMN()))   )
               )
          ),
        ""
      )</f>
        <v>13</v>
      </c>
      <c r="AJ19" s="53" t="str">
        <f>IF(ISNUMBER($AR19),
      IF(SIGN($AR19)&gt;=0,
           IF( ISBLANK(INDEX('sk C,D - Ženy'!$A$1:'sk C,D - Ženy'!$AM$36,ABS($AR19),COLUMN())),"", INDEX('sk C,D - Ženy'!$A$1:'sk C,D - Ženy'!$AM$36,ABS($AR19),COLUMN())),
           IF(MID(INDEX('sk C,D - Ženy'!$A$1:'sk C,D - Ženy'!$AM$36,ABS($AR19),COLUMN()),1,1)="-",
                MID(INDEX('sk C,D - Ženy'!$A$1:'sk C,D - Ženy'!$AM$36,ABS($AR19),COLUMN()),2,5),
                IF( ISBLANK(INDEX('sk C,D - Ženy'!$A$1:'sk C,D - Ženy'!$AM$36,ABS($AR19),COLUMN())), "",   CONCATENATE("-",INDEX('sk C,D - Ženy'!$A$1:'sk C,D - Ženy'!$AM$36,ABS($AR19),COLUMN()))   )
               )
          ),
        ""
      )</f>
        <v>-6</v>
      </c>
      <c r="AK19" s="27">
        <f t="shared" si="4"/>
        <v>2</v>
      </c>
      <c r="AL19" s="13" t="s">
        <v>6</v>
      </c>
      <c r="AM19" s="28">
        <f t="shared" si="5"/>
        <v>3</v>
      </c>
      <c r="AN19" s="36"/>
      <c r="AO19" s="38"/>
      <c r="AP19" s="38">
        <f>A10</f>
        <v>14</v>
      </c>
      <c r="AQ19" s="51">
        <f>A12</f>
        <v>19</v>
      </c>
      <c r="AR19" s="96">
        <f>IF(ISNA(MATCH(CONCATENATE(AP19,"-",AQ19),'sk C,D - Ženy'!AR$1:'sk C,D - Ženy'!AR$36,0)),  IF(ISNA(MATCH(CONCATENATE(AQ19,"-",AP19),'sk C,D - Ženy'!AR$1:'sk C,D - Ženy'!AR$36,0)),"",-1*MATCH(CONCATENATE(AQ19,"-",AP19),'sk C,D - Ženy'!AR$1:'sk C,D - Ženy'!AR$36,0) ),MATCH(CONCATENATE(AP19,"-",AQ19),'sk C,D - Ženy'!AR$1:'sk C,D - Ženy'!AR$36,0)       )</f>
        <v>-21</v>
      </c>
    </row>
    <row r="20" spans="1:44" x14ac:dyDescent="0.2">
      <c r="A20" s="160"/>
      <c r="B20"/>
      <c r="C20" s="164"/>
      <c r="D20" s="31" t="str">
        <f>IF(COUNTIF(seznam!$A$2:$A$25,A19)=1,VLOOKUP(A19,seznam!$A$2:$C$25,2,FALSE),"------")</f>
        <v>Habáňová Michaela</v>
      </c>
      <c r="E20" s="168"/>
      <c r="F20" s="169"/>
      <c r="G20" s="170"/>
      <c r="H20" s="140"/>
      <c r="I20" s="129"/>
      <c r="J20" s="157"/>
      <c r="K20" s="140"/>
      <c r="L20" s="129"/>
      <c r="M20" s="157"/>
      <c r="N20" s="140"/>
      <c r="O20" s="129"/>
      <c r="P20" s="155"/>
      <c r="Q20" s="140"/>
      <c r="R20" s="129"/>
      <c r="S20" s="157"/>
      <c r="T20" s="140"/>
      <c r="U20" s="129"/>
      <c r="V20" s="133"/>
      <c r="W20" s="155"/>
      <c r="X20" s="155"/>
      <c r="Y20" s="157"/>
      <c r="Z20" s="151"/>
      <c r="AA20" s="154"/>
      <c r="AC20" s="41" t="str">
        <f>D22</f>
        <v>Plíšková Kristýna</v>
      </c>
      <c r="AD20" s="7"/>
      <c r="AE20" s="55" t="str">
        <f>D30</f>
        <v>Fousková Jarmila</v>
      </c>
      <c r="AF20" s="23" t="s">
        <v>96</v>
      </c>
      <c r="AG20" s="20" t="s">
        <v>90</v>
      </c>
      <c r="AH20" s="20" t="s">
        <v>99</v>
      </c>
      <c r="AI20" s="20" t="s">
        <v>90</v>
      </c>
      <c r="AJ20" s="53" t="str">
        <f>IF(ISNUMBER($AR20),
      IF(SIGN($AR20)&gt;=0,
           IF( ISBLANK(INDEX('sk C,D - Ženy'!$A$1:'sk C,D - Ženy'!$AM$36,ABS($AR20),COLUMN())),"", INDEX('sk C,D - Ženy'!$A$1:'sk C,D - Ženy'!$AM$36,ABS($AR20),COLUMN())),
           IF(MID(INDEX('sk C,D - Ženy'!$A$1:'sk C,D - Ženy'!$AM$36,ABS($AR20),COLUMN()),1,1)="-",
                MID(INDEX('sk C,D - Ženy'!$A$1:'sk C,D - Ženy'!$AM$36,ABS($AR20),COLUMN()),2,5),
                IF( ISBLANK(INDEX('sk C,D - Ženy'!$A$1:'sk C,D - Ženy'!$AM$36,ABS($AR20),COLUMN())), "",   CONCATENATE("-",INDEX('sk C,D - Ženy'!$A$1:'sk C,D - Ženy'!$AM$36,ABS($AR20),COLUMN()))   )
               )
          ),
        ""
      )</f>
        <v/>
      </c>
      <c r="AK20" s="27">
        <f t="shared" si="4"/>
        <v>3</v>
      </c>
      <c r="AL20" s="13" t="s">
        <v>6</v>
      </c>
      <c r="AM20" s="28">
        <f t="shared" si="5"/>
        <v>1</v>
      </c>
      <c r="AN20" s="36"/>
      <c r="AO20" s="38"/>
      <c r="AP20" s="38">
        <f>A21</f>
        <v>24</v>
      </c>
      <c r="AQ20" s="51">
        <f>A29</f>
        <v>22</v>
      </c>
      <c r="AR20" s="96" t="str">
        <f>IF(ISNA(MATCH(CONCATENATE(AP20,"-",AQ20),'sk C,D - Ženy'!AR$1:'sk C,D - Ženy'!AR$36,0)),  IF(ISNA(MATCH(CONCATENATE(AQ20,"-",AP20),'sk C,D - Ženy'!AR$1:'sk C,D - Ženy'!AR$36,0)),"",-1*MATCH(CONCATENATE(AQ20,"-",AP20),'sk C,D - Ženy'!AR$1:'sk C,D - Ženy'!AR$36,0) ),MATCH(CONCATENATE(AP20,"-",AQ20),'sk C,D - Ženy'!AR$1:'sk C,D - Ženy'!AR$36,0)       )</f>
        <v/>
      </c>
    </row>
    <row r="21" spans="1:44" x14ac:dyDescent="0.2">
      <c r="A21" s="159">
        <f>IF(ISNA(MATCH(5,'sk C,D - Ženy'!AA4:'sk C,D - Ženy'!AA14,0)),"", INDEX('sk C,D - Ženy'!A4:'sk C,D - Ženy'!A14,MATCH(5,'sk C,D - Ženy'!AA4:'sk C,D - Ženy'!AA14,0)))</f>
        <v>24</v>
      </c>
      <c r="B21" s="25"/>
      <c r="C21" s="163">
        <v>2</v>
      </c>
      <c r="D21" s="30" t="str">
        <f>IF(COUNTIF(seznam!$A$2:$A$25,A21)=1,VLOOKUP(A21,seznam!$A$2:$C$25,3,FALSE),"------")</f>
        <v>MS Brno</v>
      </c>
      <c r="E21" s="176">
        <f>AM15</f>
        <v>2</v>
      </c>
      <c r="F21" s="128" t="s">
        <v>6</v>
      </c>
      <c r="G21" s="156">
        <f>AK15</f>
        <v>3</v>
      </c>
      <c r="H21" s="141"/>
      <c r="I21" s="142"/>
      <c r="J21" s="174"/>
      <c r="K21" s="139">
        <f>AK29</f>
        <v>3</v>
      </c>
      <c r="L21" s="128" t="s">
        <v>6</v>
      </c>
      <c r="M21" s="156">
        <f>AM29</f>
        <v>0</v>
      </c>
      <c r="N21" s="139">
        <f>AM35</f>
        <v>3</v>
      </c>
      <c r="O21" s="128" t="s">
        <v>6</v>
      </c>
      <c r="P21" s="128">
        <f>AK35</f>
        <v>0</v>
      </c>
      <c r="Q21" s="139">
        <f>AK7</f>
        <v>3</v>
      </c>
      <c r="R21" s="128" t="s">
        <v>6</v>
      </c>
      <c r="S21" s="156">
        <f>AM7</f>
        <v>1</v>
      </c>
      <c r="T21" s="139">
        <f>AK20</f>
        <v>3</v>
      </c>
      <c r="U21" s="128" t="s">
        <v>6</v>
      </c>
      <c r="V21" s="130">
        <f>AM20</f>
        <v>1</v>
      </c>
      <c r="W21" s="128">
        <f>E21+K21+N21+Q21+T21</f>
        <v>14</v>
      </c>
      <c r="X21" s="128" t="s">
        <v>6</v>
      </c>
      <c r="Y21" s="156">
        <f>G21+M21+P21+S21+V21</f>
        <v>5</v>
      </c>
      <c r="Z21" s="181">
        <f>IF(E21&gt;G21,2,IF(AND(E21&lt;G21,F21=":"),1,0))+IF(H21&gt;J21,2,IF(AND(H21&lt;J21,I21=":"),1,0))+IF(K21&gt;M21,2,IF(AND(K21&lt;M21,L21=":"),1,0))+IF(N21&gt;P21,2,IF(AND(N21&lt;P21,O21=":"),1,0))+IF(Q21&gt;S21,2,IF(AND(Q21&lt;S21,R21=":"),1,0))+IF(T21&gt;V21,2,IF(AND(T21&lt;V21,U21=":"),1,0))</f>
        <v>9</v>
      </c>
      <c r="AA21" s="152">
        <v>7</v>
      </c>
      <c r="AC21" s="41" t="str">
        <f>D24</f>
        <v>Krchňáková Viktorie</v>
      </c>
      <c r="AD21" s="7"/>
      <c r="AE21" s="55" t="str">
        <f>D20</f>
        <v>Habáňová Michaela</v>
      </c>
      <c r="AF21" s="23" t="str">
        <f>IF(ISNUMBER($AR21),
      IF(SIGN($AR21)&gt;=0,
           IF( ISBLANK(INDEX('sk C,D - Ženy'!$A$1:'sk C,D - Ženy'!$AM$36,ABS($AR21),COLUMN())),"", INDEX('sk C,D - Ženy'!$A$1:'sk C,D - Ženy'!$AM$36,ABS($AR21),COLUMN())),
           IF(MID(INDEX('sk C,D - Ženy'!$A$1:'sk C,D - Ženy'!$AM$36,ABS($AR21),COLUMN()),1,1)="-",
                MID(INDEX('sk C,D - Ženy'!$A$1:'sk C,D - Ženy'!$AM$36,ABS($AR21),COLUMN()),2,5),
                IF( ISBLANK(INDEX('sk C,D - Ženy'!$A$1:'sk C,D - Ženy'!$AM$36,ABS($AR21),COLUMN())), "",   CONCATENATE("-",INDEX('sk C,D - Ženy'!$A$1:'sk C,D - Ženy'!$AM$36,ABS($AR21),COLUMN()))   )
               )
          ),
        ""
      )</f>
        <v>-8</v>
      </c>
      <c r="AG21" s="20" t="str">
        <f>IF(ISNUMBER($AR21),
      IF(SIGN($AR21)&gt;=0,
           IF( ISBLANK(INDEX('sk C,D - Ženy'!$A$1:'sk C,D - Ženy'!$AM$36,ABS($AR21),COLUMN())),"", INDEX('sk C,D - Ženy'!$A$1:'sk C,D - Ženy'!$AM$36,ABS($AR21),COLUMN())),
           IF(MID(INDEX('sk C,D - Ženy'!$A$1:'sk C,D - Ženy'!$AM$36,ABS($AR21),COLUMN()),1,1)="-",
                MID(INDEX('sk C,D - Ženy'!$A$1:'sk C,D - Ženy'!$AM$36,ABS($AR21),COLUMN()),2,5),
                IF( ISBLANK(INDEX('sk C,D - Ženy'!$A$1:'sk C,D - Ženy'!$AM$36,ABS($AR21),COLUMN())), "",   CONCATENATE("-",INDEX('sk C,D - Ženy'!$A$1:'sk C,D - Ženy'!$AM$36,ABS($AR21),COLUMN()))   )
               )
          ),
        ""
      )</f>
        <v>-3</v>
      </c>
      <c r="AH21" s="20" t="str">
        <f>IF(ISNUMBER($AR21),
      IF(SIGN($AR21)&gt;=0,
           IF( ISBLANK(INDEX('sk C,D - Ženy'!$A$1:'sk C,D - Ženy'!$AM$36,ABS($AR21),COLUMN())),"", INDEX('sk C,D - Ženy'!$A$1:'sk C,D - Ženy'!$AM$36,ABS($AR21),COLUMN())),
           IF(MID(INDEX('sk C,D - Ženy'!$A$1:'sk C,D - Ženy'!$AM$36,ABS($AR21),COLUMN()),1,1)="-",
                MID(INDEX('sk C,D - Ženy'!$A$1:'sk C,D - Ženy'!$AM$36,ABS($AR21),COLUMN()),2,5),
                IF( ISBLANK(INDEX('sk C,D - Ženy'!$A$1:'sk C,D - Ženy'!$AM$36,ABS($AR21),COLUMN())), "",   CONCATENATE("-",INDEX('sk C,D - Ženy'!$A$1:'sk C,D - Ženy'!$AM$36,ABS($AR21),COLUMN()))   )
               )
          ),
        ""
      )</f>
        <v>7</v>
      </c>
      <c r="AI21" s="20" t="str">
        <f>IF(ISNUMBER($AR21),
      IF(SIGN($AR21)&gt;=0,
           IF( ISBLANK(INDEX('sk C,D - Ženy'!$A$1:'sk C,D - Ženy'!$AM$36,ABS($AR21),COLUMN())),"", INDEX('sk C,D - Ženy'!$A$1:'sk C,D - Ženy'!$AM$36,ABS($AR21),COLUMN())),
           IF(MID(INDEX('sk C,D - Ženy'!$A$1:'sk C,D - Ženy'!$AM$36,ABS($AR21),COLUMN()),1,1)="-",
                MID(INDEX('sk C,D - Ženy'!$A$1:'sk C,D - Ženy'!$AM$36,ABS($AR21),COLUMN()),2,5),
                IF( ISBLANK(INDEX('sk C,D - Ženy'!$A$1:'sk C,D - Ženy'!$AM$36,ABS($AR21),COLUMN())), "",   CONCATENATE("-",INDEX('sk C,D - Ženy'!$A$1:'sk C,D - Ženy'!$AM$36,ABS($AR21),COLUMN()))   )
               )
          ),
        ""
      )</f>
        <v>-2</v>
      </c>
      <c r="AJ21" s="53" t="str">
        <f>IF(ISNUMBER($AR21),
      IF(SIGN($AR21)&gt;=0,
           IF( ISBLANK(INDEX('sk C,D - Ženy'!$A$1:'sk C,D - Ženy'!$AM$36,ABS($AR21),COLUMN())),"", INDEX('sk C,D - Ženy'!$A$1:'sk C,D - Ženy'!$AM$36,ABS($AR21),COLUMN())),
           IF(MID(INDEX('sk C,D - Ženy'!$A$1:'sk C,D - Ženy'!$AM$36,ABS($AR21),COLUMN()),1,1)="-",
                MID(INDEX('sk C,D - Ženy'!$A$1:'sk C,D - Ženy'!$AM$36,ABS($AR21),COLUMN()),2,5),
                IF( ISBLANK(INDEX('sk C,D - Ženy'!$A$1:'sk C,D - Ženy'!$AM$36,ABS($AR21),COLUMN())), "",   CONCATENATE("-",INDEX('sk C,D - Ženy'!$A$1:'sk C,D - Ženy'!$AM$36,ABS($AR21),COLUMN()))   )
               )
          ),
        ""
      )</f>
        <v/>
      </c>
      <c r="AK21" s="27">
        <f t="shared" si="4"/>
        <v>1</v>
      </c>
      <c r="AL21" s="13" t="s">
        <v>6</v>
      </c>
      <c r="AM21" s="28">
        <f t="shared" si="5"/>
        <v>3</v>
      </c>
      <c r="AN21" s="36"/>
      <c r="AO21" s="38"/>
      <c r="AP21" s="38">
        <f>A23</f>
        <v>21</v>
      </c>
      <c r="AQ21" s="51">
        <f>A19</f>
        <v>18</v>
      </c>
      <c r="AR21" s="96">
        <f>IF(ISNA(MATCH(CONCATENATE(AP21,"-",AQ21),'sk C,D - Ženy'!AR$1:'sk C,D - Ženy'!AR$36,0)),  IF(ISNA(MATCH(CONCATENATE(AQ21,"-",AP21),'sk C,D - Ženy'!AR$1:'sk C,D - Ženy'!AR$36,0)),"",-1*MATCH(CONCATENATE(AQ21,"-",AP21),'sk C,D - Ženy'!AR$1:'sk C,D - Ženy'!AR$36,0) ),MATCH(CONCATENATE(AP21,"-",AQ21),'sk C,D - Ženy'!AR$1:'sk C,D - Ženy'!AR$36,0)       )</f>
        <v>32</v>
      </c>
    </row>
    <row r="22" spans="1:44" ht="13.5" thickBot="1" x14ac:dyDescent="0.25">
      <c r="A22" s="160"/>
      <c r="B22"/>
      <c r="C22" s="164"/>
      <c r="D22" s="31" t="str">
        <f>IF(COUNTIF(seznam!$A$5:$A$25,A21)=1,VLOOKUP(A21,seznam!$A$2:$C$25,2,FALSE),"------")</f>
        <v>Plíšková Kristýna</v>
      </c>
      <c r="E22" s="177"/>
      <c r="F22" s="129"/>
      <c r="G22" s="157"/>
      <c r="H22" s="175"/>
      <c r="I22" s="169"/>
      <c r="J22" s="170"/>
      <c r="K22" s="140"/>
      <c r="L22" s="129"/>
      <c r="M22" s="157"/>
      <c r="N22" s="140"/>
      <c r="O22" s="129"/>
      <c r="P22" s="155"/>
      <c r="Q22" s="140"/>
      <c r="R22" s="129"/>
      <c r="S22" s="157"/>
      <c r="T22" s="140"/>
      <c r="U22" s="129"/>
      <c r="V22" s="133"/>
      <c r="W22" s="155"/>
      <c r="X22" s="129"/>
      <c r="Y22" s="157"/>
      <c r="Z22" s="151"/>
      <c r="AA22" s="154"/>
      <c r="AC22" s="42" t="str">
        <f>D26</f>
        <v>Plíšková Kateřina</v>
      </c>
      <c r="AD22" s="43"/>
      <c r="AE22" s="56" t="str">
        <f>D28</f>
        <v>Klepáčová Daniela</v>
      </c>
      <c r="AF22" s="44" t="str">
        <f>IF(ISNUMBER($AR22),
      IF(SIGN($AR22)&gt;=0,
           IF( ISBLANK(INDEX('sk C,D - Ženy'!$A$1:'sk C,D - Ženy'!$AM$36,ABS($AR22),COLUMN())),"", INDEX('sk C,D - Ženy'!$A$1:'sk C,D - Ženy'!$AM$36,ABS($AR22),COLUMN())),
           IF(MID(INDEX('sk C,D - Ženy'!$A$1:'sk C,D - Ženy'!$AM$36,ABS($AR22),COLUMN()),1,1)="-",
                MID(INDEX('sk C,D - Ženy'!$A$1:'sk C,D - Ženy'!$AM$36,ABS($AR22),COLUMN()),2,5),
                IF( ISBLANK(INDEX('sk C,D - Ženy'!$A$1:'sk C,D - Ženy'!$AM$36,ABS($AR22),COLUMN())), "",   CONCATENATE("-",INDEX('sk C,D - Ženy'!$A$1:'sk C,D - Ženy'!$AM$36,ABS($AR22),COLUMN()))   )
               )
          ),
        ""
      )</f>
        <v>4</v>
      </c>
      <c r="AG22" s="45" t="str">
        <f>IF(ISNUMBER($AR22),
      IF(SIGN($AR22)&gt;=0,
           IF( ISBLANK(INDEX('sk C,D - Ženy'!$A$1:'sk C,D - Ženy'!$AM$36,ABS($AR22),COLUMN())),"", INDEX('sk C,D - Ženy'!$A$1:'sk C,D - Ženy'!$AM$36,ABS($AR22),COLUMN())),
           IF(MID(INDEX('sk C,D - Ženy'!$A$1:'sk C,D - Ženy'!$AM$36,ABS($AR22),COLUMN()),1,1)="-",
                MID(INDEX('sk C,D - Ženy'!$A$1:'sk C,D - Ženy'!$AM$36,ABS($AR22),COLUMN()),2,5),
                IF( ISBLANK(INDEX('sk C,D - Ženy'!$A$1:'sk C,D - Ženy'!$AM$36,ABS($AR22),COLUMN())), "",   CONCATENATE("-",INDEX('sk C,D - Ženy'!$A$1:'sk C,D - Ženy'!$AM$36,ABS($AR22),COLUMN()))   )
               )
          ),
        ""
      )</f>
        <v>-9</v>
      </c>
      <c r="AH22" s="45" t="str">
        <f>IF(ISNUMBER($AR22),
      IF(SIGN($AR22)&gt;=0,
           IF( ISBLANK(INDEX('sk C,D - Ženy'!$A$1:'sk C,D - Ženy'!$AM$36,ABS($AR22),COLUMN())),"", INDEX('sk C,D - Ženy'!$A$1:'sk C,D - Ženy'!$AM$36,ABS($AR22),COLUMN())),
           IF(MID(INDEX('sk C,D - Ženy'!$A$1:'sk C,D - Ženy'!$AM$36,ABS($AR22),COLUMN()),1,1)="-",
                MID(INDEX('sk C,D - Ženy'!$A$1:'sk C,D - Ženy'!$AM$36,ABS($AR22),COLUMN()),2,5),
                IF( ISBLANK(INDEX('sk C,D - Ženy'!$A$1:'sk C,D - Ženy'!$AM$36,ABS($AR22),COLUMN())), "",   CONCATENATE("-",INDEX('sk C,D - Ženy'!$A$1:'sk C,D - Ženy'!$AM$36,ABS($AR22),COLUMN()))   )
               )
          ),
        ""
      )</f>
        <v>-5</v>
      </c>
      <c r="AI22" s="45" t="str">
        <f>IF(ISNUMBER($AR22),
      IF(SIGN($AR22)&gt;=0,
           IF( ISBLANK(INDEX('sk C,D - Ženy'!$A$1:'sk C,D - Ženy'!$AM$36,ABS($AR22),COLUMN())),"", INDEX('sk C,D - Ženy'!$A$1:'sk C,D - Ženy'!$AM$36,ABS($AR22),COLUMN())),
           IF(MID(INDEX('sk C,D - Ženy'!$A$1:'sk C,D - Ženy'!$AM$36,ABS($AR22),COLUMN()),1,1)="-",
                MID(INDEX('sk C,D - Ženy'!$A$1:'sk C,D - Ženy'!$AM$36,ABS($AR22),COLUMN()),2,5),
                IF( ISBLANK(INDEX('sk C,D - Ženy'!$A$1:'sk C,D - Ženy'!$AM$36,ABS($AR22),COLUMN())), "",   CONCATENATE("-",INDEX('sk C,D - Ženy'!$A$1:'sk C,D - Ženy'!$AM$36,ABS($AR22),COLUMN()))   )
               )
          ),
        ""
      )</f>
        <v>-3</v>
      </c>
      <c r="AJ22" s="58" t="str">
        <f>IF(ISNUMBER($AR22),
      IF(SIGN($AR22)&gt;=0,
           IF( ISBLANK(INDEX('sk C,D - Ženy'!$A$1:'sk C,D - Ženy'!$AM$36,ABS($AR22),COLUMN())),"", INDEX('sk C,D - Ženy'!$A$1:'sk C,D - Ženy'!$AM$36,ABS($AR22),COLUMN())),
           IF(MID(INDEX('sk C,D - Ženy'!$A$1:'sk C,D - Ženy'!$AM$36,ABS($AR22),COLUMN()),1,1)="-",
                MID(INDEX('sk C,D - Ženy'!$A$1:'sk C,D - Ženy'!$AM$36,ABS($AR22),COLUMN()),2,5),
                IF( ISBLANK(INDEX('sk C,D - Ženy'!$A$1:'sk C,D - Ženy'!$AM$36,ABS($AR22),COLUMN())), "",   CONCATENATE("-",INDEX('sk C,D - Ženy'!$A$1:'sk C,D - Ženy'!$AM$36,ABS($AR22),COLUMN()))   )
               )
          ),
        ""
      )</f>
        <v/>
      </c>
      <c r="AK22" s="46">
        <f t="shared" si="4"/>
        <v>1</v>
      </c>
      <c r="AL22" s="47" t="s">
        <v>6</v>
      </c>
      <c r="AM22" s="48">
        <f t="shared" si="5"/>
        <v>3</v>
      </c>
      <c r="AP22" s="3">
        <f>A25</f>
        <v>23</v>
      </c>
      <c r="AQ22" s="4">
        <f>A27</f>
        <v>16</v>
      </c>
      <c r="AR22" s="96">
        <f>IF(ISNA(MATCH(CONCATENATE(AP22,"-",AQ22),'sk C,D - Ženy'!AR$1:'sk C,D - Ženy'!AR$36,0)),  IF(ISNA(MATCH(CONCATENATE(AQ22,"-",AP22),'sk C,D - Ženy'!AR$1:'sk C,D - Ženy'!AR$36,0)),"",-1*MATCH(CONCATENATE(AQ22,"-",AP22),'sk C,D - Ženy'!AR$1:'sk C,D - Ženy'!AR$36,0) ),MATCH(CONCATENATE(AP22,"-",AQ22),'sk C,D - Ženy'!AR$1:'sk C,D - Ženy'!AR$36,0)       )</f>
        <v>27</v>
      </c>
    </row>
    <row r="23" spans="1:44" ht="13.5" thickBot="1" x14ac:dyDescent="0.25">
      <c r="A23" s="159">
        <f>IF(ISNA(MATCH(6,'sk C,D - Ženy'!AA4:'sk C,D - Ženy'!AA14,0)),"", INDEX('sk C,D - Ženy'!A4:'sk C,D - Ženy'!A14,MATCH(6,'sk C,D - Ženy'!AA4:'sk C,D - Ženy'!AA14,0)))</f>
        <v>21</v>
      </c>
      <c r="B23" s="25"/>
      <c r="C23" s="163">
        <v>3</v>
      </c>
      <c r="D23" s="30" t="str">
        <f>IF(COUNTIF(seznam!$A$2:$A$25,A23)=1,VLOOKUP(A23,seznam!$A$2:$C$25,3,FALSE),"------")</f>
        <v>KST Blansko</v>
      </c>
      <c r="E23" s="176">
        <f>AK21</f>
        <v>1</v>
      </c>
      <c r="F23" s="128" t="s">
        <v>6</v>
      </c>
      <c r="G23" s="156">
        <f>AM21</f>
        <v>3</v>
      </c>
      <c r="H23" s="139">
        <f>AM29</f>
        <v>0</v>
      </c>
      <c r="I23" s="128" t="s">
        <v>6</v>
      </c>
      <c r="J23" s="156">
        <f>AK29</f>
        <v>3</v>
      </c>
      <c r="K23" s="141"/>
      <c r="L23" s="142"/>
      <c r="M23" s="174"/>
      <c r="N23" s="139">
        <f>AK8</f>
        <v>1</v>
      </c>
      <c r="O23" s="128" t="s">
        <v>6</v>
      </c>
      <c r="P23" s="128">
        <f>AM8</f>
        <v>3</v>
      </c>
      <c r="Q23" s="139">
        <f>AM14</f>
        <v>0</v>
      </c>
      <c r="R23" s="128" t="s">
        <v>6</v>
      </c>
      <c r="S23" s="156">
        <f>AK14</f>
        <v>3</v>
      </c>
      <c r="T23" s="139">
        <f>AK34</f>
        <v>2</v>
      </c>
      <c r="U23" s="128" t="s">
        <v>6</v>
      </c>
      <c r="V23" s="130">
        <f>AM34</f>
        <v>3</v>
      </c>
      <c r="W23" s="128">
        <f>H23+E23+N23+Q23+T23</f>
        <v>4</v>
      </c>
      <c r="X23" s="128" t="s">
        <v>6</v>
      </c>
      <c r="Y23" s="156">
        <f>J23+G23+P23+S23+V23</f>
        <v>15</v>
      </c>
      <c r="Z23" s="181">
        <f>IF(E23&gt;G23,2,IF(AND(E23&lt;G23,F23=":"),1,0))+IF(H23&gt;J23,2,IF(AND(H23&lt;J23,I23=":"),1,0))+IF(K23&gt;M23,2,IF(AND(K23&lt;M23,L23=":"),1,0))+IF(N23&gt;P23,2,IF(AND(N23&lt;P23,O23=":"),1,0))+IF(Q23&gt;S23,2,IF(AND(Q23&lt;S23,R23=":"),1,0))+IF(T23&gt;V23,2,IF(AND(T23&lt;V23,U23=":"),1,0))</f>
        <v>5</v>
      </c>
      <c r="AA23" s="152">
        <v>12</v>
      </c>
      <c r="AC23" s="4" t="s">
        <v>13</v>
      </c>
      <c r="AN23" s="36"/>
      <c r="AO23" s="38"/>
      <c r="AP23" s="38"/>
      <c r="AQ23" s="51"/>
      <c r="AR23" s="96" t="str">
        <f>IF(ISNA(MATCH(CONCATENATE(AP23,"-",AQ23),'sk C,D - Ženy'!AR$1:'sk C,D - Ženy'!AR$36,0)),  IF(ISNA(MATCH(CONCATENATE(AQ23,"-",AP23),'sk C,D - Ženy'!AR$1:'sk C,D - Ženy'!AR$36,0)),"",-1*MATCH(CONCATENATE(AQ23,"-",AP23),'sk C,D - Ženy'!AR$1:'sk C,D - Ženy'!AR$36,0) ),MATCH(CONCATENATE(AP23,"-",AQ23),'sk C,D - Ženy'!AR$1:'sk C,D - Ženy'!AR$36,0)       )</f>
        <v/>
      </c>
    </row>
    <row r="24" spans="1:44" x14ac:dyDescent="0.2">
      <c r="A24" s="160"/>
      <c r="B24"/>
      <c r="C24" s="164"/>
      <c r="D24" s="31" t="str">
        <f>IF(COUNTIF(seznam!$A$2:$A$25,A23)=1,VLOOKUP(A23,seznam!$A$2:$C$25,2,FALSE),"------")</f>
        <v>Krchňáková Viktorie</v>
      </c>
      <c r="E24" s="177"/>
      <c r="F24" s="129"/>
      <c r="G24" s="157"/>
      <c r="H24" s="140"/>
      <c r="I24" s="129"/>
      <c r="J24" s="157"/>
      <c r="K24" s="175"/>
      <c r="L24" s="169"/>
      <c r="M24" s="170"/>
      <c r="N24" s="140"/>
      <c r="O24" s="129"/>
      <c r="P24" s="155"/>
      <c r="Q24" s="140"/>
      <c r="R24" s="129"/>
      <c r="S24" s="157"/>
      <c r="T24" s="140"/>
      <c r="U24" s="129"/>
      <c r="V24" s="133"/>
      <c r="W24" s="155"/>
      <c r="X24" s="155"/>
      <c r="Y24" s="157"/>
      <c r="Z24" s="151"/>
      <c r="AA24" s="154"/>
      <c r="AC24" s="40" t="str">
        <f>D15</f>
        <v>Pilitowská Lea</v>
      </c>
      <c r="AD24" s="52" t="s">
        <v>8</v>
      </c>
      <c r="AE24" s="54" t="str">
        <f>D13</f>
        <v>Mazalová Kristýna</v>
      </c>
      <c r="AF24" s="21" t="str">
        <f>IF(ISNUMBER($AR24),
      IF(SIGN($AR24)&gt;=0,
           IF( ISBLANK(INDEX('sk C,D - Ženy'!$A$1:'sk C,D - Ženy'!$AM$36,ABS($AR24),COLUMN())),"", INDEX('sk C,D - Ženy'!$A$1:'sk C,D - Ženy'!$AM$36,ABS($AR24),COLUMN())),
           IF(MID(INDEX('sk C,D - Ženy'!$A$1:'sk C,D - Ženy'!$AM$36,ABS($AR24),COLUMN()),1,1)="-",
                MID(INDEX('sk C,D - Ženy'!$A$1:'sk C,D - Ženy'!$AM$36,ABS($AR24),COLUMN()),2,5),
                IF( ISBLANK(INDEX('sk C,D - Ženy'!$A$1:'sk C,D - Ženy'!$AM$36,ABS($AR24),COLUMN())), "",   CONCATENATE("-",INDEX('sk C,D - Ženy'!$A$1:'sk C,D - Ženy'!$AM$36,ABS($AR24),COLUMN()))   )
               )
          ),
        ""
      )</f>
        <v>-17</v>
      </c>
      <c r="AG24" s="22" t="str">
        <f>IF(ISNUMBER($AR24),
      IF(SIGN($AR24)&gt;=0,
           IF( ISBLANK(INDEX('sk C,D - Ženy'!$A$1:'sk C,D - Ženy'!$AM$36,ABS($AR24),COLUMN())),"", INDEX('sk C,D - Ženy'!$A$1:'sk C,D - Ženy'!$AM$36,ABS($AR24),COLUMN())),
           IF(MID(INDEX('sk C,D - Ženy'!$A$1:'sk C,D - Ženy'!$AM$36,ABS($AR24),COLUMN()),1,1)="-",
                MID(INDEX('sk C,D - Ženy'!$A$1:'sk C,D - Ženy'!$AM$36,ABS($AR24),COLUMN()),2,5),
                IF( ISBLANK(INDEX('sk C,D - Ženy'!$A$1:'sk C,D - Ženy'!$AM$36,ABS($AR24),COLUMN())), "",   CONCATENATE("-",INDEX('sk C,D - Ženy'!$A$1:'sk C,D - Ženy'!$AM$36,ABS($AR24),COLUMN()))   )
               )
          ),
        ""
      )</f>
        <v>-8</v>
      </c>
      <c r="AH24" s="22" t="str">
        <f>IF(ISNUMBER($AR24),
      IF(SIGN($AR24)&gt;=0,
           IF( ISBLANK(INDEX('sk C,D - Ženy'!$A$1:'sk C,D - Ženy'!$AM$36,ABS($AR24),COLUMN())),"", INDEX('sk C,D - Ženy'!$A$1:'sk C,D - Ženy'!$AM$36,ABS($AR24),COLUMN())),
           IF(MID(INDEX('sk C,D - Ženy'!$A$1:'sk C,D - Ženy'!$AM$36,ABS($AR24),COLUMN()),1,1)="-",
                MID(INDEX('sk C,D - Ženy'!$A$1:'sk C,D - Ženy'!$AM$36,ABS($AR24),COLUMN()),2,5),
                IF( ISBLANK(INDEX('sk C,D - Ženy'!$A$1:'sk C,D - Ženy'!$AM$36,ABS($AR24),COLUMN())), "",   CONCATENATE("-",INDEX('sk C,D - Ženy'!$A$1:'sk C,D - Ženy'!$AM$36,ABS($AR24),COLUMN()))   )
               )
          ),
        ""
      )</f>
        <v>7</v>
      </c>
      <c r="AI24" s="22" t="str">
        <f>IF(ISNUMBER($AR24),
      IF(SIGN($AR24)&gt;=0,
           IF( ISBLANK(INDEX('sk C,D - Ženy'!$A$1:'sk C,D - Ženy'!$AM$36,ABS($AR24),COLUMN())),"", INDEX('sk C,D - Ženy'!$A$1:'sk C,D - Ženy'!$AM$36,ABS($AR24),COLUMN())),
           IF(MID(INDEX('sk C,D - Ženy'!$A$1:'sk C,D - Ženy'!$AM$36,ABS($AR24),COLUMN()),1,1)="-",
                MID(INDEX('sk C,D - Ženy'!$A$1:'sk C,D - Ženy'!$AM$36,ABS($AR24),COLUMN()),2,5),
                IF( ISBLANK(INDEX('sk C,D - Ženy'!$A$1:'sk C,D - Ženy'!$AM$36,ABS($AR24),COLUMN())), "",   CONCATENATE("-",INDEX('sk C,D - Ženy'!$A$1:'sk C,D - Ženy'!$AM$36,ABS($AR24),COLUMN()))   )
               )
          ),
        ""
      )</f>
        <v>-8</v>
      </c>
      <c r="AJ24" s="57" t="str">
        <f>IF(ISNUMBER($AR24),
      IF(SIGN($AR24)&gt;=0,
           IF( ISBLANK(INDEX('sk C,D - Ženy'!$A$1:'sk C,D - Ženy'!$AM$36,ABS($AR24),COLUMN())),"", INDEX('sk C,D - Ženy'!$A$1:'sk C,D - Ženy'!$AM$36,ABS($AR24),COLUMN())),
           IF(MID(INDEX('sk C,D - Ženy'!$A$1:'sk C,D - Ženy'!$AM$36,ABS($AR24),COLUMN()),1,1)="-",
                MID(INDEX('sk C,D - Ženy'!$A$1:'sk C,D - Ženy'!$AM$36,ABS($AR24),COLUMN()),2,5),
                IF( ISBLANK(INDEX('sk C,D - Ženy'!$A$1:'sk C,D - Ženy'!$AM$36,ABS($AR24),COLUMN())), "",   CONCATENATE("-",INDEX('sk C,D - Ženy'!$A$1:'sk C,D - Ženy'!$AM$36,ABS($AR24),COLUMN()))   )
               )
          ),
        ""
      )</f>
        <v/>
      </c>
      <c r="AK24" s="10">
        <f>IF(AND(LEN(AF24)&gt;0,MID(AF24,1,1)&lt;&gt;"-"),"1","0")+IF(AND(LEN(AG24)&gt;0,MID(AG24,1,1)&lt;&gt;"-"),"1","0")+IF(AND(LEN(AH24)&gt;0,MID(AH24,1,1)&lt;&gt;"-"),"1","0")+IF(AND(LEN(AI24)&gt;0,MID(AI24,1,1)&lt;&gt;"-"),"1","0")+IF(AND(LEN(AJ24)&gt;0,MID(AJ24,1,1)&lt;&gt;"-"),"1","0")</f>
        <v>1</v>
      </c>
      <c r="AL24" s="11" t="s">
        <v>6</v>
      </c>
      <c r="AM24" s="12">
        <f>IF(AND(LEN(AF24)&gt;0,MID(AF24,1,1)="-"),"1","0")+IF(AND(LEN(AG24)&gt;0,MID(AG24,1,1)="-"),"1","0")+IF(AND(LEN(AH24)&gt;0,MID(AH24,1,1)="-"),"1","0")+IF(AND(LEN(AI24)&gt;0,MID(AI24,1,1)="-"),"1","0")+IF(AND(LEN(AJ24)&gt;0,MID(AJ24,1,1)="-"),"1","0")</f>
        <v>3</v>
      </c>
      <c r="AN24" s="36"/>
      <c r="AO24" s="38"/>
      <c r="AP24" s="38">
        <f>A14</f>
        <v>17</v>
      </c>
      <c r="AQ24" s="51">
        <f>A12</f>
        <v>19</v>
      </c>
      <c r="AR24" s="96">
        <f>IF(ISNA(MATCH(CONCATENATE(AP24,"-",AQ24),'sk C,D - Ženy'!AR$1:'sk C,D - Ženy'!AR$36,0)),  IF(ISNA(MATCH(CONCATENATE(AQ24,"-",AP24),'sk C,D - Ženy'!AR$1:'sk C,D - Ženy'!AR$36,0)),"",-1*MATCH(CONCATENATE(AQ24,"-",AP24),'sk C,D - Ženy'!AR$1:'sk C,D - Ženy'!AR$36,0) ),MATCH(CONCATENATE(AP24,"-",AQ24),'sk C,D - Ženy'!AR$1:'sk C,D - Ženy'!AR$36,0)       )</f>
        <v>29</v>
      </c>
    </row>
    <row r="25" spans="1:44" x14ac:dyDescent="0.2">
      <c r="A25" s="159">
        <f>IF(ISNA(MATCH(5,'sk C,D - Ženy'!AA19:'sk C,D - Ženy'!AA29,0)),"", INDEX('sk C,D - Ženy'!A19:'sk C,D - Ženy'!A29,MATCH(5,'sk C,D - Ženy'!AA19:'sk C,D - Ženy'!AA29,0)))</f>
        <v>23</v>
      </c>
      <c r="B25" s="25"/>
      <c r="C25" s="163">
        <v>4</v>
      </c>
      <c r="D25" s="30" t="str">
        <f>IF(COUNTIF(seznam!$A$2:$A$25,A25)=1,VLOOKUP(A25,seznam!$A$2:$C$25,3,FALSE),"------")</f>
        <v>MS Brno</v>
      </c>
      <c r="E25" s="176">
        <f>AM28</f>
        <v>2</v>
      </c>
      <c r="F25" s="128" t="s">
        <v>6</v>
      </c>
      <c r="G25" s="156">
        <f>AK28</f>
        <v>3</v>
      </c>
      <c r="H25" s="139">
        <f>AK35</f>
        <v>0</v>
      </c>
      <c r="I25" s="128" t="s">
        <v>6</v>
      </c>
      <c r="J25" s="156">
        <f>AM35</f>
        <v>3</v>
      </c>
      <c r="K25" s="139">
        <f>AM8</f>
        <v>3</v>
      </c>
      <c r="L25" s="128" t="s">
        <v>6</v>
      </c>
      <c r="M25" s="156">
        <f>AK8</f>
        <v>1</v>
      </c>
      <c r="N25" s="141"/>
      <c r="O25" s="142"/>
      <c r="P25" s="142"/>
      <c r="Q25" s="139">
        <f>AK22</f>
        <v>1</v>
      </c>
      <c r="R25" s="128" t="s">
        <v>6</v>
      </c>
      <c r="S25" s="156">
        <f>AM22</f>
        <v>3</v>
      </c>
      <c r="T25" s="139">
        <f>AM13</f>
        <v>3</v>
      </c>
      <c r="U25" s="128" t="s">
        <v>6</v>
      </c>
      <c r="V25" s="130">
        <f>AK13</f>
        <v>1</v>
      </c>
      <c r="W25" s="128">
        <f>H25+K25+E25+Q25+T25</f>
        <v>9</v>
      </c>
      <c r="X25" s="128" t="s">
        <v>6</v>
      </c>
      <c r="Y25" s="156">
        <f>J25+M25+G25+S25+V25</f>
        <v>11</v>
      </c>
      <c r="Z25" s="181">
        <f>IF(E25&gt;G25,2,IF(AND(E25&lt;G25,F25=":"),1,0))+IF(H25&gt;J25,2,IF(AND(H25&lt;J25,I25=":"),1,0))+IF(K25&gt;M25,2,IF(AND(K25&lt;M25,L25=":"),1,0))+IF(N25&gt;P25,2,IF(AND(N25&lt;P25,O25=":"),1,0))+IF(Q25&gt;S25,2,IF(AND(Q25&lt;S25,R25=":"),1,0))+IF(T25&gt;V25,2,IF(AND(T25&lt;V25,U25=":"),1,0))</f>
        <v>7</v>
      </c>
      <c r="AA25" s="152">
        <v>10</v>
      </c>
      <c r="AC25" s="41" t="str">
        <f>D5</f>
        <v>Novohradská Karolína</v>
      </c>
      <c r="AD25" s="7" t="s">
        <v>8</v>
      </c>
      <c r="AE25" s="55" t="str">
        <f>D11</f>
        <v>Sobotíková Monika</v>
      </c>
      <c r="AF25" s="20" t="s">
        <v>92</v>
      </c>
      <c r="AG25" s="20" t="s">
        <v>93</v>
      </c>
      <c r="AH25" s="20" t="s">
        <v>109</v>
      </c>
      <c r="AI25" s="20" t="s">
        <v>113</v>
      </c>
      <c r="AJ25" s="53" t="s">
        <v>107</v>
      </c>
      <c r="AK25" s="27">
        <f t="shared" ref="AK25:AK29" si="6">IF(AND(LEN(AF25)&gt;0,MID(AF25,1,1)&lt;&gt;"-"),"1","0")+IF(AND(LEN(AG25)&gt;0,MID(AG25,1,1)&lt;&gt;"-"),"1","0")+IF(AND(LEN(AH25)&gt;0,MID(AH25,1,1)&lt;&gt;"-"),"1","0")+IF(AND(LEN(AI25)&gt;0,MID(AI25,1,1)&lt;&gt;"-"),"1","0")+IF(AND(LEN(AJ25)&gt;0,MID(AJ25,1,1)&lt;&gt;"-"),"1","0")</f>
        <v>2</v>
      </c>
      <c r="AL25" s="13" t="s">
        <v>6</v>
      </c>
      <c r="AM25" s="28">
        <f t="shared" ref="AM25:AM29" si="7">IF(AND(LEN(AF25)&gt;0,MID(AF25,1,1)="-"),"1","0")+IF(AND(LEN(AG25)&gt;0,MID(AG25,1,1)="-"),"1","0")+IF(AND(LEN(AH25)&gt;0,MID(AH25,1,1)="-"),"1","0")+IF(AND(LEN(AI25)&gt;0,MID(AI25,1,1)="-"),"1","0")+IF(AND(LEN(AJ25)&gt;0,MID(AJ25,1,1)="-"),"1","0")</f>
        <v>3</v>
      </c>
      <c r="AN25" s="36"/>
      <c r="AO25" s="38"/>
      <c r="AP25" s="38">
        <f>A4</f>
        <v>13</v>
      </c>
      <c r="AQ25" s="51">
        <f>A10</f>
        <v>14</v>
      </c>
      <c r="AR25" s="96" t="str">
        <f>IF(ISNA(MATCH(CONCATENATE(AP25,"-",AQ25),'sk C,D - Ženy'!AR$1:'sk C,D - Ženy'!AR$36,0)),  IF(ISNA(MATCH(CONCATENATE(AQ25,"-",AP25),'sk C,D - Ženy'!AR$1:'sk C,D - Ženy'!AR$36,0)),"",-1*MATCH(CONCATENATE(AQ25,"-",AP25),'sk C,D - Ženy'!AR$1:'sk C,D - Ženy'!AR$36,0) ),MATCH(CONCATENATE(AP25,"-",AQ25),'sk C,D - Ženy'!AR$1:'sk C,D - Ženy'!AR$36,0)       )</f>
        <v/>
      </c>
    </row>
    <row r="26" spans="1:44" x14ac:dyDescent="0.2">
      <c r="A26" s="160"/>
      <c r="B26"/>
      <c r="C26" s="164"/>
      <c r="D26" s="31" t="str">
        <f>IF(COUNTIF(seznam!$A$2:$A$25,A25)=1,VLOOKUP(A25,seznam!$A$2:$C$25,2,FALSE),"------")</f>
        <v>Plíšková Kateřina</v>
      </c>
      <c r="E26" s="177"/>
      <c r="F26" s="129"/>
      <c r="G26" s="157"/>
      <c r="H26" s="140"/>
      <c r="I26" s="129"/>
      <c r="J26" s="157"/>
      <c r="K26" s="140"/>
      <c r="L26" s="129"/>
      <c r="M26" s="157"/>
      <c r="N26" s="175"/>
      <c r="O26" s="169"/>
      <c r="P26" s="169"/>
      <c r="Q26" s="140"/>
      <c r="R26" s="129"/>
      <c r="S26" s="157"/>
      <c r="T26" s="140"/>
      <c r="U26" s="129"/>
      <c r="V26" s="133"/>
      <c r="W26" s="155"/>
      <c r="X26" s="155"/>
      <c r="Y26" s="157"/>
      <c r="Z26" s="151"/>
      <c r="AA26" s="154"/>
      <c r="AC26" s="41" t="str">
        <f>D7</f>
        <v>Hutáková Pavla</v>
      </c>
      <c r="AD26" s="7" t="s">
        <v>8</v>
      </c>
      <c r="AE26" s="55" t="str">
        <f>D9</f>
        <v>Kotásková Kristýna</v>
      </c>
      <c r="AF26" s="23" t="str">
        <f>IF(ISNUMBER($AR26),
      IF(SIGN($AR26)&gt;=0,
           IF( ISBLANK(INDEX('sk C,D - Ženy'!$A$1:'sk C,D - Ženy'!$AM$36,ABS($AR26),COLUMN())),"", INDEX('sk C,D - Ženy'!$A$1:'sk C,D - Ženy'!$AM$36,ABS($AR26),COLUMN())),
           IF(MID(INDEX('sk C,D - Ženy'!$A$1:'sk C,D - Ženy'!$AM$36,ABS($AR26),COLUMN()),1,1)="-",
                MID(INDEX('sk C,D - Ženy'!$A$1:'sk C,D - Ženy'!$AM$36,ABS($AR26),COLUMN()),2,5),
                IF( ISBLANK(INDEX('sk C,D - Ženy'!$A$1:'sk C,D - Ženy'!$AM$36,ABS($AR26),COLUMN())), "",   CONCATENATE("-",INDEX('sk C,D - Ženy'!$A$1:'sk C,D - Ženy'!$AM$36,ABS($AR26),COLUMN()))   )
               )
          ),
        ""
      )</f>
        <v>-4</v>
      </c>
      <c r="AG26" s="20" t="str">
        <f>IF(ISNUMBER($AR26),
      IF(SIGN($AR26)&gt;=0,
           IF( ISBLANK(INDEX('sk C,D - Ženy'!$A$1:'sk C,D - Ženy'!$AM$36,ABS($AR26),COLUMN())),"", INDEX('sk C,D - Ženy'!$A$1:'sk C,D - Ženy'!$AM$36,ABS($AR26),COLUMN())),
           IF(MID(INDEX('sk C,D - Ženy'!$A$1:'sk C,D - Ženy'!$AM$36,ABS($AR26),COLUMN()),1,1)="-",
                MID(INDEX('sk C,D - Ženy'!$A$1:'sk C,D - Ženy'!$AM$36,ABS($AR26),COLUMN()),2,5),
                IF( ISBLANK(INDEX('sk C,D - Ženy'!$A$1:'sk C,D - Ženy'!$AM$36,ABS($AR26),COLUMN())), "",   CONCATENATE("-",INDEX('sk C,D - Ženy'!$A$1:'sk C,D - Ženy'!$AM$36,ABS($AR26),COLUMN()))   )
               )
          ),
        ""
      )</f>
        <v>8</v>
      </c>
      <c r="AH26" s="20" t="str">
        <f>IF(ISNUMBER($AR26),
      IF(SIGN($AR26)&gt;=0,
           IF( ISBLANK(INDEX('sk C,D - Ženy'!$A$1:'sk C,D - Ženy'!$AM$36,ABS($AR26),COLUMN())),"", INDEX('sk C,D - Ženy'!$A$1:'sk C,D - Ženy'!$AM$36,ABS($AR26),COLUMN())),
           IF(MID(INDEX('sk C,D - Ženy'!$A$1:'sk C,D - Ženy'!$AM$36,ABS($AR26),COLUMN()),1,1)="-",
                MID(INDEX('sk C,D - Ženy'!$A$1:'sk C,D - Ženy'!$AM$36,ABS($AR26),COLUMN()),2,5),
                IF( ISBLANK(INDEX('sk C,D - Ženy'!$A$1:'sk C,D - Ženy'!$AM$36,ABS($AR26),COLUMN())), "",   CONCATENATE("-",INDEX('sk C,D - Ženy'!$A$1:'sk C,D - Ženy'!$AM$36,ABS($AR26),COLUMN()))   )
               )
          ),
        ""
      )</f>
        <v>-8</v>
      </c>
      <c r="AI26" s="20" t="str">
        <f>IF(ISNUMBER($AR26),
      IF(SIGN($AR26)&gt;=0,
           IF( ISBLANK(INDEX('sk C,D - Ženy'!$A$1:'sk C,D - Ženy'!$AM$36,ABS($AR26),COLUMN())),"", INDEX('sk C,D - Ženy'!$A$1:'sk C,D - Ženy'!$AM$36,ABS($AR26),COLUMN())),
           IF(MID(INDEX('sk C,D - Ženy'!$A$1:'sk C,D - Ženy'!$AM$36,ABS($AR26),COLUMN()),1,1)="-",
                MID(INDEX('sk C,D - Ženy'!$A$1:'sk C,D - Ženy'!$AM$36,ABS($AR26),COLUMN()),2,5),
                IF( ISBLANK(INDEX('sk C,D - Ženy'!$A$1:'sk C,D - Ženy'!$AM$36,ABS($AR26),COLUMN())), "",   CONCATENATE("-",INDEX('sk C,D - Ženy'!$A$1:'sk C,D - Ženy'!$AM$36,ABS($AR26),COLUMN()))   )
               )
          ),
        ""
      )</f>
        <v>-4</v>
      </c>
      <c r="AJ26" s="53" t="str">
        <f>IF(ISNUMBER($AR26),
      IF(SIGN($AR26)&gt;=0,
           IF( ISBLANK(INDEX('sk C,D - Ženy'!$A$1:'sk C,D - Ženy'!$AM$36,ABS($AR26),COLUMN())),"", INDEX('sk C,D - Ženy'!$A$1:'sk C,D - Ženy'!$AM$36,ABS($AR26),COLUMN())),
           IF(MID(INDEX('sk C,D - Ženy'!$A$1:'sk C,D - Ženy'!$AM$36,ABS($AR26),COLUMN()),1,1)="-",
                MID(INDEX('sk C,D - Ženy'!$A$1:'sk C,D - Ženy'!$AM$36,ABS($AR26),COLUMN()),2,5),
                IF( ISBLANK(INDEX('sk C,D - Ženy'!$A$1:'sk C,D - Ženy'!$AM$36,ABS($AR26),COLUMN())), "",   CONCATENATE("-",INDEX('sk C,D - Ženy'!$A$1:'sk C,D - Ženy'!$AM$36,ABS($AR26),COLUMN()))   )
               )
          ),
        ""
      )</f>
        <v/>
      </c>
      <c r="AK26" s="27">
        <f t="shared" si="6"/>
        <v>1</v>
      </c>
      <c r="AL26" s="13" t="s">
        <v>6</v>
      </c>
      <c r="AM26" s="28">
        <f t="shared" si="7"/>
        <v>3</v>
      </c>
      <c r="AN26" s="36"/>
      <c r="AO26" s="38"/>
      <c r="AP26" s="38">
        <f>A6</f>
        <v>20</v>
      </c>
      <c r="AQ26" s="51">
        <f>A8</f>
        <v>15</v>
      </c>
      <c r="AR26" s="96">
        <f>IF(ISNA(MATCH(CONCATENATE(AP26,"-",AQ26),'sk C,D - Ženy'!AR$1:'sk C,D - Ženy'!AR$36,0)),  IF(ISNA(MATCH(CONCATENATE(AQ26,"-",AP26),'sk C,D - Ženy'!AR$1:'sk C,D - Ženy'!AR$36,0)),"",-1*MATCH(CONCATENATE(AQ26,"-",AP26),'sk C,D - Ženy'!AR$1:'sk C,D - Ženy'!AR$36,0) ),MATCH(CONCATENATE(AP26,"-",AQ26),'sk C,D - Ženy'!AR$1:'sk C,D - Ženy'!AR$36,0)       )</f>
        <v>-11</v>
      </c>
    </row>
    <row r="27" spans="1:44" x14ac:dyDescent="0.2">
      <c r="A27" s="159">
        <f>IF(ISNA(MATCH(4,'sk C,D - Ženy'!AA19:'sk C,D - Ženy'!AA29,0)),"", INDEX('sk C,D - Ženy'!A19:'sk C,D - Ženy'!A29,MATCH(4,'sk C,D - Ženy'!AA19:'sk C,D - Ženy'!AA29,0)))</f>
        <v>16</v>
      </c>
      <c r="B27" s="25"/>
      <c r="C27" s="163">
        <v>5</v>
      </c>
      <c r="D27" s="30" t="str">
        <f>IF(COUNTIF(seznam!$A$2:$A$25,A27)=1,VLOOKUP(A27,seznam!$A$2:$C$25,3,FALSE),"------")</f>
        <v>MSK Břeclav</v>
      </c>
      <c r="E27" s="176">
        <f>AK36</f>
        <v>3</v>
      </c>
      <c r="F27" s="128" t="s">
        <v>6</v>
      </c>
      <c r="G27" s="156">
        <f>AM36</f>
        <v>1</v>
      </c>
      <c r="H27" s="139">
        <f>AM7</f>
        <v>1</v>
      </c>
      <c r="I27" s="128" t="s">
        <v>6</v>
      </c>
      <c r="J27" s="156">
        <f>AK7</f>
        <v>3</v>
      </c>
      <c r="K27" s="139">
        <f>AK14</f>
        <v>3</v>
      </c>
      <c r="L27" s="128" t="s">
        <v>6</v>
      </c>
      <c r="M27" s="156">
        <f>AM14</f>
        <v>0</v>
      </c>
      <c r="N27" s="139">
        <f>AM22</f>
        <v>3</v>
      </c>
      <c r="O27" s="128" t="s">
        <v>6</v>
      </c>
      <c r="P27" s="128">
        <f>AK22</f>
        <v>1</v>
      </c>
      <c r="Q27" s="141"/>
      <c r="R27" s="142"/>
      <c r="S27" s="174"/>
      <c r="T27" s="139">
        <f>AM27</f>
        <v>3</v>
      </c>
      <c r="U27" s="128" t="s">
        <v>6</v>
      </c>
      <c r="V27" s="130">
        <f>AK27</f>
        <v>0</v>
      </c>
      <c r="W27" s="128">
        <f>H27+K27+N27+E27+T27</f>
        <v>13</v>
      </c>
      <c r="X27" s="128" t="s">
        <v>6</v>
      </c>
      <c r="Y27" s="156">
        <f>J27+M27+P27+G27+V27</f>
        <v>5</v>
      </c>
      <c r="Z27" s="181">
        <f>IF(E27&gt;G27,2,IF(AND(E27&lt;G27,F27=":"),1,0))+IF(H27&gt;J27,2,IF(AND(H27&lt;J27,I27=":"),1,0))+IF(K27&gt;M27,2,IF(AND(K27&lt;M27,L27=":"),1,0))+IF(N27&gt;P27,2,IF(AND(N27&lt;P27,O27=":"),1,0))+IF(Q27&gt;S27,2,IF(AND(Q27&lt;S27,R27=":"),1,0))+IF(T27&gt;V27,2,IF(AND(T27&lt;V27,U27=":"),1,0))</f>
        <v>9</v>
      </c>
      <c r="AA27" s="152">
        <v>8</v>
      </c>
      <c r="AC27" s="41" t="str">
        <f>D30</f>
        <v>Fousková Jarmila</v>
      </c>
      <c r="AD27" s="7"/>
      <c r="AE27" s="55" t="str">
        <f>D28</f>
        <v>Klepáčová Daniela</v>
      </c>
      <c r="AF27" s="23" t="str">
        <f>IF(ISNUMBER($AR27),
      IF(SIGN($AR27)&gt;=0,
           IF( ISBLANK(INDEX('sk C,D - Ženy'!$A$1:'sk C,D - Ženy'!$AM$36,ABS($AR27),COLUMN())),"", INDEX('sk C,D - Ženy'!$A$1:'sk C,D - Ženy'!$AM$36,ABS($AR27),COLUMN())),
           IF(MID(INDEX('sk C,D - Ženy'!$A$1:'sk C,D - Ženy'!$AM$36,ABS($AR27),COLUMN()),1,1)="-",
                MID(INDEX('sk C,D - Ženy'!$A$1:'sk C,D - Ženy'!$AM$36,ABS($AR27),COLUMN()),2,5),
                IF( ISBLANK(INDEX('sk C,D - Ženy'!$A$1:'sk C,D - Ženy'!$AM$36,ABS($AR27),COLUMN())), "",   CONCATENATE("-",INDEX('sk C,D - Ženy'!$A$1:'sk C,D - Ženy'!$AM$36,ABS($AR27),COLUMN()))   )
               )
          ),
        ""
      )</f>
        <v>-5</v>
      </c>
      <c r="AG27" s="20" t="str">
        <f>IF(ISNUMBER($AR27),
      IF(SIGN($AR27)&gt;=0,
           IF( ISBLANK(INDEX('sk C,D - Ženy'!$A$1:'sk C,D - Ženy'!$AM$36,ABS($AR27),COLUMN())),"", INDEX('sk C,D - Ženy'!$A$1:'sk C,D - Ženy'!$AM$36,ABS($AR27),COLUMN())),
           IF(MID(INDEX('sk C,D - Ženy'!$A$1:'sk C,D - Ženy'!$AM$36,ABS($AR27),COLUMN()),1,1)="-",
                MID(INDEX('sk C,D - Ženy'!$A$1:'sk C,D - Ženy'!$AM$36,ABS($AR27),COLUMN()),2,5),
                IF( ISBLANK(INDEX('sk C,D - Ženy'!$A$1:'sk C,D - Ženy'!$AM$36,ABS($AR27),COLUMN())), "",   CONCATENATE("-",INDEX('sk C,D - Ženy'!$A$1:'sk C,D - Ženy'!$AM$36,ABS($AR27),COLUMN()))   )
               )
          ),
        ""
      )</f>
        <v>-6</v>
      </c>
      <c r="AH27" s="20" t="str">
        <f>IF(ISNUMBER($AR27),
      IF(SIGN($AR27)&gt;=0,
           IF( ISBLANK(INDEX('sk C,D - Ženy'!$A$1:'sk C,D - Ženy'!$AM$36,ABS($AR27),COLUMN())),"", INDEX('sk C,D - Ženy'!$A$1:'sk C,D - Ženy'!$AM$36,ABS($AR27),COLUMN())),
           IF(MID(INDEX('sk C,D - Ženy'!$A$1:'sk C,D - Ženy'!$AM$36,ABS($AR27),COLUMN()),1,1)="-",
                MID(INDEX('sk C,D - Ženy'!$A$1:'sk C,D - Ženy'!$AM$36,ABS($AR27),COLUMN()),2,5),
                IF( ISBLANK(INDEX('sk C,D - Ženy'!$A$1:'sk C,D - Ženy'!$AM$36,ABS($AR27),COLUMN())), "",   CONCATENATE("-",INDEX('sk C,D - Ženy'!$A$1:'sk C,D - Ženy'!$AM$36,ABS($AR27),COLUMN()))   )
               )
          ),
        ""
      )</f>
        <v>-8</v>
      </c>
      <c r="AI27" s="20" t="str">
        <f>IF(ISNUMBER($AR27),
      IF(SIGN($AR27)&gt;=0,
           IF( ISBLANK(INDEX('sk C,D - Ženy'!$A$1:'sk C,D - Ženy'!$AM$36,ABS($AR27),COLUMN())),"", INDEX('sk C,D - Ženy'!$A$1:'sk C,D - Ženy'!$AM$36,ABS($AR27),COLUMN())),
           IF(MID(INDEX('sk C,D - Ženy'!$A$1:'sk C,D - Ženy'!$AM$36,ABS($AR27),COLUMN()),1,1)="-",
                MID(INDEX('sk C,D - Ženy'!$A$1:'sk C,D - Ženy'!$AM$36,ABS($AR27),COLUMN()),2,5),
                IF( ISBLANK(INDEX('sk C,D - Ženy'!$A$1:'sk C,D - Ženy'!$AM$36,ABS($AR27),COLUMN())), "",   CONCATENATE("-",INDEX('sk C,D - Ženy'!$A$1:'sk C,D - Ženy'!$AM$36,ABS($AR27),COLUMN()))   )
               )
          ),
        ""
      )</f>
        <v/>
      </c>
      <c r="AJ27" s="53" t="str">
        <f>IF(ISNUMBER($AR27),
      IF(SIGN($AR27)&gt;=0,
           IF( ISBLANK(INDEX('sk C,D - Ženy'!$A$1:'sk C,D - Ženy'!$AM$36,ABS($AR27),COLUMN())),"", INDEX('sk C,D - Ženy'!$A$1:'sk C,D - Ženy'!$AM$36,ABS($AR27),COLUMN())),
           IF(MID(INDEX('sk C,D - Ženy'!$A$1:'sk C,D - Ženy'!$AM$36,ABS($AR27),COLUMN()),1,1)="-",
                MID(INDEX('sk C,D - Ženy'!$A$1:'sk C,D - Ženy'!$AM$36,ABS($AR27),COLUMN()),2,5),
                IF( ISBLANK(INDEX('sk C,D - Ženy'!$A$1:'sk C,D - Ženy'!$AM$36,ABS($AR27),COLUMN())), "",   CONCATENATE("-",INDEX('sk C,D - Ženy'!$A$1:'sk C,D - Ženy'!$AM$36,ABS($AR27),COLUMN()))   )
               )
          ),
        ""
      )</f>
        <v/>
      </c>
      <c r="AK27" s="27">
        <f t="shared" si="6"/>
        <v>0</v>
      </c>
      <c r="AL27" s="13" t="s">
        <v>6</v>
      </c>
      <c r="AM27" s="28">
        <f t="shared" si="7"/>
        <v>3</v>
      </c>
      <c r="AP27" s="3">
        <f>A29</f>
        <v>22</v>
      </c>
      <c r="AQ27" s="4">
        <f>A27</f>
        <v>16</v>
      </c>
      <c r="AR27" s="96">
        <f>IF(ISNA(MATCH(CONCATENATE(AP27,"-",AQ27),'sk C,D - Ženy'!AR$1:'sk C,D - Ženy'!AR$36,0)),  IF(ISNA(MATCH(CONCATENATE(AQ27,"-",AP27),'sk C,D - Ženy'!AR$1:'sk C,D - Ženy'!AR$36,0)),"",-1*MATCH(CONCATENATE(AQ27,"-",AP27),'sk C,D - Ženy'!AR$1:'sk C,D - Ženy'!AR$36,0) ),MATCH(CONCATENATE(AP27,"-",AQ27),'sk C,D - Ženy'!AR$1:'sk C,D - Ženy'!AR$36,0)       )</f>
        <v>22</v>
      </c>
    </row>
    <row r="28" spans="1:44" x14ac:dyDescent="0.2">
      <c r="A28" s="160"/>
      <c r="B28"/>
      <c r="C28" s="164"/>
      <c r="D28" s="31" t="str">
        <f>IF(COUNTIF(seznam!$A$2:$A$25,A27)=1,VLOOKUP(A27,seznam!$A$2:$C$25,2,FALSE),"------")</f>
        <v>Klepáčová Daniela</v>
      </c>
      <c r="E28" s="177"/>
      <c r="F28" s="129"/>
      <c r="G28" s="157"/>
      <c r="H28" s="140"/>
      <c r="I28" s="129"/>
      <c r="J28" s="157"/>
      <c r="K28" s="140"/>
      <c r="L28" s="129"/>
      <c r="M28" s="157"/>
      <c r="N28" s="140"/>
      <c r="O28" s="129"/>
      <c r="P28" s="155"/>
      <c r="Q28" s="175"/>
      <c r="R28" s="169"/>
      <c r="S28" s="170"/>
      <c r="T28" s="140"/>
      <c r="U28" s="129"/>
      <c r="V28" s="131"/>
      <c r="W28" s="155"/>
      <c r="X28" s="155"/>
      <c r="Y28" s="157"/>
      <c r="Z28" s="151"/>
      <c r="AA28" s="153"/>
      <c r="AC28" s="41" t="str">
        <f>D20</f>
        <v>Habáňová Michaela</v>
      </c>
      <c r="AD28" s="7"/>
      <c r="AE28" s="55" t="str">
        <f>D26</f>
        <v>Plíšková Kateřina</v>
      </c>
      <c r="AF28" s="23" t="s">
        <v>93</v>
      </c>
      <c r="AG28" s="20" t="s">
        <v>101</v>
      </c>
      <c r="AH28" s="20" t="s">
        <v>106</v>
      </c>
      <c r="AI28" s="20" t="s">
        <v>95</v>
      </c>
      <c r="AJ28" s="53" t="s">
        <v>104</v>
      </c>
      <c r="AK28" s="27">
        <f t="shared" si="6"/>
        <v>3</v>
      </c>
      <c r="AL28" s="13" t="s">
        <v>6</v>
      </c>
      <c r="AM28" s="28">
        <f t="shared" si="7"/>
        <v>2</v>
      </c>
      <c r="AP28" s="3">
        <f>A19</f>
        <v>18</v>
      </c>
      <c r="AQ28" s="4">
        <f>A25</f>
        <v>23</v>
      </c>
      <c r="AR28" s="96" t="str">
        <f>IF(ISNA(MATCH(CONCATENATE(AP28,"-",AQ28),'sk C,D - Ženy'!AR$1:'sk C,D - Ženy'!AR$36,0)),  IF(ISNA(MATCH(CONCATENATE(AQ28,"-",AP28),'sk C,D - Ženy'!AR$1:'sk C,D - Ženy'!AR$36,0)),"",-1*MATCH(CONCATENATE(AQ28,"-",AP28),'sk C,D - Ženy'!AR$1:'sk C,D - Ženy'!AR$36,0) ),MATCH(CONCATENATE(AP28,"-",AQ28),'sk C,D - Ženy'!AR$1:'sk C,D - Ženy'!AR$36,0)       )</f>
        <v/>
      </c>
    </row>
    <row r="29" spans="1:44" ht="13.5" thickBot="1" x14ac:dyDescent="0.25">
      <c r="A29" s="159">
        <f>IF(ISNA(MATCH(6,'sk C,D - Ženy'!AA19:'sk C,D - Ženy'!AA29,0)),"", INDEX('sk C,D - Ženy'!A19:'sk C,D - Ženy'!A29,MATCH(6,'sk C,D - Ženy'!AA19:'sk C,D - Ženy'!AA29,0)))</f>
        <v>22</v>
      </c>
      <c r="B29" s="25"/>
      <c r="C29" s="163">
        <v>6</v>
      </c>
      <c r="D29" s="30" t="str">
        <f>IF(COUNTIF(seznam!$A$2:$A$25,A29)=1,VLOOKUP(A29,seznam!$A$2:$C$25,3,FALSE),"------")</f>
        <v>KST Blansko</v>
      </c>
      <c r="E29" s="176">
        <f>AM6</f>
        <v>0</v>
      </c>
      <c r="F29" s="128" t="s">
        <v>6</v>
      </c>
      <c r="G29" s="156">
        <f>AK6</f>
        <v>3</v>
      </c>
      <c r="H29" s="139">
        <f>AM20</f>
        <v>1</v>
      </c>
      <c r="I29" s="128" t="s">
        <v>6</v>
      </c>
      <c r="J29" s="156">
        <f>AK20</f>
        <v>3</v>
      </c>
      <c r="K29" s="139">
        <f>AM34</f>
        <v>3</v>
      </c>
      <c r="L29" s="128" t="s">
        <v>6</v>
      </c>
      <c r="M29" s="156">
        <f>AK34</f>
        <v>2</v>
      </c>
      <c r="N29" s="139">
        <f>AK13</f>
        <v>1</v>
      </c>
      <c r="O29" s="128" t="s">
        <v>6</v>
      </c>
      <c r="P29" s="128">
        <f>AM13</f>
        <v>3</v>
      </c>
      <c r="Q29" s="139">
        <f>AK27</f>
        <v>0</v>
      </c>
      <c r="R29" s="128" t="s">
        <v>6</v>
      </c>
      <c r="S29" s="156">
        <f>AM27</f>
        <v>3</v>
      </c>
      <c r="T29" s="141"/>
      <c r="U29" s="142"/>
      <c r="V29" s="143"/>
      <c r="W29" s="128">
        <f>H29+K29+N29+Q29+E29</f>
        <v>5</v>
      </c>
      <c r="X29" s="128" t="s">
        <v>6</v>
      </c>
      <c r="Y29" s="156">
        <f>J29+M29+P29+S29+G29</f>
        <v>14</v>
      </c>
      <c r="Z29" s="181">
        <f>IF(E29&gt;G29,2,IF(AND(E29&lt;G29,F29=":"),1,0))+IF(H29&gt;J29,2,IF(AND(H29&lt;J29,I29=":"),1,0))+IF(K29&gt;M29,2,IF(AND(K29&lt;M29,L29=":"),1,0))+IF(N29&gt;P29,2,IF(AND(N29&lt;P29,O29=":"),1,0))+IF(Q29&gt;S29,2,IF(AND(Q29&lt;S29,R29=":"),1,0))+IF(T29&gt;V29,2,IF(AND(T29&lt;V29,U29=":"),1,0))</f>
        <v>6</v>
      </c>
      <c r="AA29" s="152">
        <v>11</v>
      </c>
      <c r="AC29" s="42" t="str">
        <f>D22</f>
        <v>Plíšková Kristýna</v>
      </c>
      <c r="AD29" s="43"/>
      <c r="AE29" s="56" t="str">
        <f>D24</f>
        <v>Krchňáková Viktorie</v>
      </c>
      <c r="AF29" s="44" t="str">
        <f>IF(ISNUMBER($AR29),
      IF(SIGN($AR29)&gt;=0,
           IF( ISBLANK(INDEX('sk C,D - Ženy'!$A$1:'sk C,D - Ženy'!$AM$36,ABS($AR29),COLUMN())),"", INDEX('sk C,D - Ženy'!$A$1:'sk C,D - Ženy'!$AM$36,ABS($AR29),COLUMN())),
           IF(MID(INDEX('sk C,D - Ženy'!$A$1:'sk C,D - Ženy'!$AM$36,ABS($AR29),COLUMN()),1,1)="-",
                MID(INDEX('sk C,D - Ženy'!$A$1:'sk C,D - Ženy'!$AM$36,ABS($AR29),COLUMN()),2,5),
                IF( ISBLANK(INDEX('sk C,D - Ženy'!$A$1:'sk C,D - Ženy'!$AM$36,ABS($AR29),COLUMN())), "",   CONCATENATE("-",INDEX('sk C,D - Ženy'!$A$1:'sk C,D - Ženy'!$AM$36,ABS($AR29),COLUMN()))   )
               )
          ),
        ""
      )</f>
        <v>8</v>
      </c>
      <c r="AG29" s="45" t="str">
        <f>IF(ISNUMBER($AR29),
      IF(SIGN($AR29)&gt;=0,
           IF( ISBLANK(INDEX('sk C,D - Ženy'!$A$1:'sk C,D - Ženy'!$AM$36,ABS($AR29),COLUMN())),"", INDEX('sk C,D - Ženy'!$A$1:'sk C,D - Ženy'!$AM$36,ABS($AR29),COLUMN())),
           IF(MID(INDEX('sk C,D - Ženy'!$A$1:'sk C,D - Ženy'!$AM$36,ABS($AR29),COLUMN()),1,1)="-",
                MID(INDEX('sk C,D - Ženy'!$A$1:'sk C,D - Ženy'!$AM$36,ABS($AR29),COLUMN()),2,5),
                IF( ISBLANK(INDEX('sk C,D - Ženy'!$A$1:'sk C,D - Ženy'!$AM$36,ABS($AR29),COLUMN())), "",   CONCATENATE("-",INDEX('sk C,D - Ženy'!$A$1:'sk C,D - Ženy'!$AM$36,ABS($AR29),COLUMN()))   )
               )
          ),
        ""
      )</f>
        <v>7</v>
      </c>
      <c r="AH29" s="45" t="str">
        <f>IF(ISNUMBER($AR29),
      IF(SIGN($AR29)&gt;=0,
           IF( ISBLANK(INDEX('sk C,D - Ženy'!$A$1:'sk C,D - Ženy'!$AM$36,ABS($AR29),COLUMN())),"", INDEX('sk C,D - Ženy'!$A$1:'sk C,D - Ženy'!$AM$36,ABS($AR29),COLUMN())),
           IF(MID(INDEX('sk C,D - Ženy'!$A$1:'sk C,D - Ženy'!$AM$36,ABS($AR29),COLUMN()),1,1)="-",
                MID(INDEX('sk C,D - Ženy'!$A$1:'sk C,D - Ženy'!$AM$36,ABS($AR29),COLUMN()),2,5),
                IF( ISBLANK(INDEX('sk C,D - Ženy'!$A$1:'sk C,D - Ženy'!$AM$36,ABS($AR29),COLUMN())), "",   CONCATENATE("-",INDEX('sk C,D - Ženy'!$A$1:'sk C,D - Ženy'!$AM$36,ABS($AR29),COLUMN()))   )
               )
          ),
        ""
      )</f>
        <v>5</v>
      </c>
      <c r="AI29" s="45" t="str">
        <f>IF(ISNUMBER($AR29),
      IF(SIGN($AR29)&gt;=0,
           IF( ISBLANK(INDEX('sk C,D - Ženy'!$A$1:'sk C,D - Ženy'!$AM$36,ABS($AR29),COLUMN())),"", INDEX('sk C,D - Ženy'!$A$1:'sk C,D - Ženy'!$AM$36,ABS($AR29),COLUMN())),
           IF(MID(INDEX('sk C,D - Ženy'!$A$1:'sk C,D - Ženy'!$AM$36,ABS($AR29),COLUMN()),1,1)="-",
                MID(INDEX('sk C,D - Ženy'!$A$1:'sk C,D - Ženy'!$AM$36,ABS($AR29),COLUMN()),2,5),
                IF( ISBLANK(INDEX('sk C,D - Ženy'!$A$1:'sk C,D - Ženy'!$AM$36,ABS($AR29),COLUMN())), "",   CONCATENATE("-",INDEX('sk C,D - Ženy'!$A$1:'sk C,D - Ženy'!$AM$36,ABS($AR29),COLUMN()))   )
               )
          ),
        ""
      )</f>
        <v/>
      </c>
      <c r="AJ29" s="58" t="str">
        <f>IF(ISNUMBER($AR29),
      IF(SIGN($AR29)&gt;=0,
           IF( ISBLANK(INDEX('sk C,D - Ženy'!$A$1:'sk C,D - Ženy'!$AM$36,ABS($AR29),COLUMN())),"", INDEX('sk C,D - Ženy'!$A$1:'sk C,D - Ženy'!$AM$36,ABS($AR29),COLUMN())),
           IF(MID(INDEX('sk C,D - Ženy'!$A$1:'sk C,D - Ženy'!$AM$36,ABS($AR29),COLUMN()),1,1)="-",
                MID(INDEX('sk C,D - Ženy'!$A$1:'sk C,D - Ženy'!$AM$36,ABS($AR29),COLUMN()),2,5),
                IF( ISBLANK(INDEX('sk C,D - Ženy'!$A$1:'sk C,D - Ženy'!$AM$36,ABS($AR29),COLUMN())), "",   CONCATENATE("-",INDEX('sk C,D - Ženy'!$A$1:'sk C,D - Ženy'!$AM$36,ABS($AR29),COLUMN()))   )
               )
          ),
        ""
      )</f>
        <v/>
      </c>
      <c r="AK29" s="46">
        <f t="shared" si="6"/>
        <v>3</v>
      </c>
      <c r="AL29" s="47" t="s">
        <v>6</v>
      </c>
      <c r="AM29" s="48">
        <f t="shared" si="7"/>
        <v>0</v>
      </c>
      <c r="AP29" s="3">
        <f>A21</f>
        <v>24</v>
      </c>
      <c r="AQ29" s="4">
        <f>A23</f>
        <v>21</v>
      </c>
      <c r="AR29" s="96">
        <f>IF(ISNA(MATCH(CONCATENATE(AP29,"-",AQ29),'sk C,D - Ženy'!AR$1:'sk C,D - Ženy'!AR$36,0)),  IF(ISNA(MATCH(CONCATENATE(AQ29,"-",AP29),'sk C,D - Ženy'!AR$1:'sk C,D - Ženy'!AR$36,0)),"",-1*MATCH(CONCATENATE(AQ29,"-",AP29),'sk C,D - Ženy'!AR$1:'sk C,D - Ženy'!AR$36,0) ),MATCH(CONCATENATE(AP29,"-",AQ29),'sk C,D - Ženy'!AR$1:'sk C,D - Ženy'!AR$36,0)       )</f>
        <v>10</v>
      </c>
    </row>
    <row r="30" spans="1:44" ht="13.5" thickBot="1" x14ac:dyDescent="0.25">
      <c r="A30" s="160"/>
      <c r="B30"/>
      <c r="C30" s="178"/>
      <c r="D30" s="19" t="str">
        <f>IF(COUNTIF(seznam!$A$2:$A$25,A29)=1,VLOOKUP(A29,seznam!$A$2:$C$25,2,FALSE),"------")</f>
        <v>Fousková Jarmila</v>
      </c>
      <c r="E30" s="180"/>
      <c r="F30" s="172"/>
      <c r="G30" s="173"/>
      <c r="H30" s="171"/>
      <c r="I30" s="172"/>
      <c r="J30" s="173"/>
      <c r="K30" s="171"/>
      <c r="L30" s="172"/>
      <c r="M30" s="173"/>
      <c r="N30" s="171"/>
      <c r="O30" s="172"/>
      <c r="P30" s="179"/>
      <c r="Q30" s="171"/>
      <c r="R30" s="172"/>
      <c r="S30" s="173"/>
      <c r="T30" s="144"/>
      <c r="U30" s="145"/>
      <c r="V30" s="146"/>
      <c r="W30" s="179"/>
      <c r="X30" s="172"/>
      <c r="Y30" s="173"/>
      <c r="Z30" s="182"/>
      <c r="AA30" s="183"/>
      <c r="AC30" s="4" t="s">
        <v>14</v>
      </c>
      <c r="AR30" s="96" t="str">
        <f>IF(ISNA(MATCH(CONCATENATE(AP30,"-",AQ30),'sk C,D - Ženy'!AR$1:'sk C,D - Ženy'!AR$36,0)),  IF(ISNA(MATCH(CONCATENATE(AQ30,"-",AP30),'sk C,D - Ženy'!AR$1:'sk C,D - Ženy'!AR$36,0)),"",-1*MATCH(CONCATENATE(AQ30,"-",AP30),'sk C,D - Ženy'!AR$1:'sk C,D - Ženy'!AR$36,0) ),MATCH(CONCATENATE(AP30,"-",AQ30),'sk C,D - Ženy'!AR$1:'sk C,D - Ženy'!AR$36,0)       )</f>
        <v/>
      </c>
    </row>
    <row r="31" spans="1:44" x14ac:dyDescent="0.2">
      <c r="AC31" s="40" t="str">
        <f>D9</f>
        <v>Kotásková Kristýna</v>
      </c>
      <c r="AD31" s="52" t="s">
        <v>8</v>
      </c>
      <c r="AE31" s="54" t="str">
        <f>D15</f>
        <v>Pilitowská Lea</v>
      </c>
      <c r="AF31" s="22" t="s">
        <v>112</v>
      </c>
      <c r="AG31" s="22" t="s">
        <v>92</v>
      </c>
      <c r="AH31" s="22" t="s">
        <v>112</v>
      </c>
      <c r="AI31" s="22" t="str">
        <f>IF(ISNUMBER($AR31),
      IF(SIGN($AR31)&gt;=0,
           IF( ISBLANK(INDEX('sk C,D - Ženy'!$A$1:'sk C,D - Ženy'!$AM$36,ABS($AR31),COLUMN())),"", INDEX('sk C,D - Ženy'!$A$1:'sk C,D - Ženy'!$AM$36,ABS($AR31),COLUMN())),
           IF(MID(INDEX('sk C,D - Ženy'!$A$1:'sk C,D - Ženy'!$AM$36,ABS($AR31),COLUMN()),1,1)="-",
                MID(INDEX('sk C,D - Ženy'!$A$1:'sk C,D - Ženy'!$AM$36,ABS($AR31),COLUMN()),2,5),
                IF( ISBLANK(INDEX('sk C,D - Ženy'!$A$1:'sk C,D - Ženy'!$AM$36,ABS($AR31),COLUMN())), "",   CONCATENATE("-",INDEX('sk C,D - Ženy'!$A$1:'sk C,D - Ženy'!$AM$36,ABS($AR31),COLUMN()))   )
               )
          ),
        ""
      )</f>
        <v/>
      </c>
      <c r="AJ31" s="57" t="str">
        <f>IF(ISNUMBER($AR31),
      IF(SIGN($AR31)&gt;=0,
           IF( ISBLANK(INDEX('sk C,D - Ženy'!$A$1:'sk C,D - Ženy'!$AM$36,ABS($AR31),COLUMN())),"", INDEX('sk C,D - Ženy'!$A$1:'sk C,D - Ženy'!$AM$36,ABS($AR31),COLUMN())),
           IF(MID(INDEX('sk C,D - Ženy'!$A$1:'sk C,D - Ženy'!$AM$36,ABS($AR31),COLUMN()),1,1)="-",
                MID(INDEX('sk C,D - Ženy'!$A$1:'sk C,D - Ženy'!$AM$36,ABS($AR31),COLUMN()),2,5),
                IF( ISBLANK(INDEX('sk C,D - Ženy'!$A$1:'sk C,D - Ženy'!$AM$36,ABS($AR31),COLUMN())), "",   CONCATENATE("-",INDEX('sk C,D - Ženy'!$A$1:'sk C,D - Ženy'!$AM$36,ABS($AR31),COLUMN()))   )
               )
          ),
        ""
      )</f>
        <v/>
      </c>
      <c r="AK31" s="10">
        <f>IF(AND(LEN(AF31)&gt;0,MID(AF31,1,1)&lt;&gt;"-"),"1","0")+IF(AND(LEN(AG31)&gt;0,MID(AG31,1,1)&lt;&gt;"-"),"1","0")+IF(AND(LEN(AH31)&gt;0,MID(AH31,1,1)&lt;&gt;"-"),"1","0")+IF(AND(LEN(AI31)&gt;0,MID(AI31,1,1)&lt;&gt;"-"),"1","0")+IF(AND(LEN(AJ31)&gt;0,MID(AJ31,1,1)&lt;&gt;"-"),"1","0")</f>
        <v>3</v>
      </c>
      <c r="AL31" s="11" t="s">
        <v>6</v>
      </c>
      <c r="AM31" s="12">
        <f>IF(AND(LEN(AF31)&gt;0,MID(AF31,1,1)="-"),"1","0")+IF(AND(LEN(AG31)&gt;0,MID(AG31,1,1)="-"),"1","0")+IF(AND(LEN(AH31)&gt;0,MID(AH31,1,1)="-"),"1","0")+IF(AND(LEN(AI31)&gt;0,MID(AI31,1,1)="-"),"1","0")+IF(AND(LEN(AJ31)&gt;0,MID(AJ31,1,1)="-"),"1","0")</f>
        <v>0</v>
      </c>
      <c r="AP31" s="3">
        <f>A8</f>
        <v>15</v>
      </c>
      <c r="AQ31" s="4">
        <f>A14</f>
        <v>17</v>
      </c>
      <c r="AR31" s="96" t="str">
        <f>IF(ISNA(MATCH(CONCATENATE(AP31,"-",AQ31),'sk C,D - Ženy'!AR$1:'sk C,D - Ženy'!AR$36,0)),  IF(ISNA(MATCH(CONCATENATE(AQ31,"-",AP31),'sk C,D - Ženy'!AR$1:'sk C,D - Ženy'!AR$36,0)),"",-1*MATCH(CONCATENATE(AQ31,"-",AP31),'sk C,D - Ženy'!AR$1:'sk C,D - Ženy'!AR$36,0) ),MATCH(CONCATENATE(AP31,"-",AQ31),'sk C,D - Ženy'!AR$1:'sk C,D - Ženy'!AR$36,0)       )</f>
        <v/>
      </c>
    </row>
    <row r="32" spans="1:44" x14ac:dyDescent="0.2">
      <c r="AC32" s="41" t="str">
        <f>D11</f>
        <v>Sobotíková Monika</v>
      </c>
      <c r="AD32" s="7" t="s">
        <v>8</v>
      </c>
      <c r="AE32" s="55" t="str">
        <f>D7</f>
        <v>Hutáková Pavla</v>
      </c>
      <c r="AF32" s="20" t="s">
        <v>101</v>
      </c>
      <c r="AG32" s="20" t="s">
        <v>101</v>
      </c>
      <c r="AH32" s="20" t="s">
        <v>105</v>
      </c>
      <c r="AI32" s="20" t="str">
        <f>IF(ISNUMBER($AR32),
      IF(SIGN($AR32)&gt;=0,
           IF( ISBLANK(INDEX('sk C,D - Ženy'!$A$1:'sk C,D - Ženy'!$AM$36,ABS($AR32),COLUMN())),"", INDEX('sk C,D - Ženy'!$A$1:'sk C,D - Ženy'!$AM$36,ABS($AR32),COLUMN())),
           IF(MID(INDEX('sk C,D - Ženy'!$A$1:'sk C,D - Ženy'!$AM$36,ABS($AR32),COLUMN()),1,1)="-",
                MID(INDEX('sk C,D - Ženy'!$A$1:'sk C,D - Ženy'!$AM$36,ABS($AR32),COLUMN()),2,5),
                IF( ISBLANK(INDEX('sk C,D - Ženy'!$A$1:'sk C,D - Ženy'!$AM$36,ABS($AR32),COLUMN())), "",   CONCATENATE("-",INDEX('sk C,D - Ženy'!$A$1:'sk C,D - Ženy'!$AM$36,ABS($AR32),COLUMN()))   )
               )
          ),
        ""
      )</f>
        <v/>
      </c>
      <c r="AJ32" s="53" t="str">
        <f>IF(ISNUMBER($AR32),
      IF(SIGN($AR32)&gt;=0,
           IF( ISBLANK(INDEX('sk C,D - Ženy'!$A$1:'sk C,D - Ženy'!$AM$36,ABS($AR32),COLUMN())),"", INDEX('sk C,D - Ženy'!$A$1:'sk C,D - Ženy'!$AM$36,ABS($AR32),COLUMN())),
           IF(MID(INDEX('sk C,D - Ženy'!$A$1:'sk C,D - Ženy'!$AM$36,ABS($AR32),COLUMN()),1,1)="-",
                MID(INDEX('sk C,D - Ženy'!$A$1:'sk C,D - Ženy'!$AM$36,ABS($AR32),COLUMN()),2,5),
                IF( ISBLANK(INDEX('sk C,D - Ženy'!$A$1:'sk C,D - Ženy'!$AM$36,ABS($AR32),COLUMN())), "",   CONCATENATE("-",INDEX('sk C,D - Ženy'!$A$1:'sk C,D - Ženy'!$AM$36,ABS($AR32),COLUMN()))   )
               )
          ),
        ""
      )</f>
        <v/>
      </c>
      <c r="AK32" s="27">
        <f t="shared" ref="AK32:AK36" si="8">IF(AND(LEN(AF32)&gt;0,MID(AF32,1,1)&lt;&gt;"-"),"1","0")+IF(AND(LEN(AG32)&gt;0,MID(AG32,1,1)&lt;&gt;"-"),"1","0")+IF(AND(LEN(AH32)&gt;0,MID(AH32,1,1)&lt;&gt;"-"),"1","0")+IF(AND(LEN(AI32)&gt;0,MID(AI32,1,1)&lt;&gt;"-"),"1","0")+IF(AND(LEN(AJ32)&gt;0,MID(AJ32,1,1)&lt;&gt;"-"),"1","0")</f>
        <v>3</v>
      </c>
      <c r="AL32" s="13" t="s">
        <v>6</v>
      </c>
      <c r="AM32" s="28">
        <f t="shared" ref="AM32:AM36" si="9">IF(AND(LEN(AF32)&gt;0,MID(AF32,1,1)="-"),"1","0")+IF(AND(LEN(AG32)&gt;0,MID(AG32,1,1)="-"),"1","0")+IF(AND(LEN(AH32)&gt;0,MID(AH32,1,1)="-"),"1","0")+IF(AND(LEN(AI32)&gt;0,MID(AI32,1,1)="-"),"1","0")+IF(AND(LEN(AJ32)&gt;0,MID(AJ32,1,1)="-"),"1","0")</f>
        <v>0</v>
      </c>
      <c r="AP32" s="3">
        <f>A10</f>
        <v>14</v>
      </c>
      <c r="AQ32" s="4">
        <f>A6</f>
        <v>20</v>
      </c>
      <c r="AR32" s="96" t="str">
        <f>IF(ISNA(MATCH(CONCATENATE(AP32,"-",AQ32),'sk C,D - Ženy'!AR$1:'sk C,D - Ženy'!AR$36,0)),  IF(ISNA(MATCH(CONCATENATE(AQ32,"-",AP32),'sk C,D - Ženy'!AR$1:'sk C,D - Ženy'!AR$36,0)),"",-1*MATCH(CONCATENATE(AQ32,"-",AP32),'sk C,D - Ženy'!AR$1:'sk C,D - Ženy'!AR$36,0) ),MATCH(CONCATENATE(AP32,"-",AQ32),'sk C,D - Ženy'!AR$1:'sk C,D - Ženy'!AR$36,0)       )</f>
        <v/>
      </c>
    </row>
    <row r="33" spans="29:44" x14ac:dyDescent="0.2">
      <c r="AC33" s="41" t="str">
        <f>D13</f>
        <v>Mazalová Kristýna</v>
      </c>
      <c r="AD33" s="7" t="s">
        <v>8</v>
      </c>
      <c r="AE33" s="55" t="str">
        <f>D5</f>
        <v>Novohradská Karolína</v>
      </c>
      <c r="AF33" s="20" t="s">
        <v>103</v>
      </c>
      <c r="AG33" s="20" t="s">
        <v>95</v>
      </c>
      <c r="AH33" s="20" t="s">
        <v>113</v>
      </c>
      <c r="AI33" s="20" t="str">
        <f>IF(ISNUMBER($AR33),
      IF(SIGN($AR33)&gt;=0,
           IF( ISBLANK(INDEX('sk C,D - Ženy'!$A$1:'sk C,D - Ženy'!$AM$36,ABS($AR33),COLUMN())),"", INDEX('sk C,D - Ženy'!$A$1:'sk C,D - Ženy'!$AM$36,ABS($AR33),COLUMN())),
           IF(MID(INDEX('sk C,D - Ženy'!$A$1:'sk C,D - Ženy'!$AM$36,ABS($AR33),COLUMN()),1,1)="-",
                MID(INDEX('sk C,D - Ženy'!$A$1:'sk C,D - Ženy'!$AM$36,ABS($AR33),COLUMN()),2,5),
                IF( ISBLANK(INDEX('sk C,D - Ženy'!$A$1:'sk C,D - Ženy'!$AM$36,ABS($AR33),COLUMN())), "",   CONCATENATE("-",INDEX('sk C,D - Ženy'!$A$1:'sk C,D - Ženy'!$AM$36,ABS($AR33),COLUMN()))   )
               )
          ),
        ""
      )</f>
        <v/>
      </c>
      <c r="AJ33" s="53" t="str">
        <f>IF(ISNUMBER($AR33),
      IF(SIGN($AR33)&gt;=0,
           IF( ISBLANK(INDEX('sk C,D - Ženy'!$A$1:'sk C,D - Ženy'!$AM$36,ABS($AR33),COLUMN())),"", INDEX('sk C,D - Ženy'!$A$1:'sk C,D - Ženy'!$AM$36,ABS($AR33),COLUMN())),
           IF(MID(INDEX('sk C,D - Ženy'!$A$1:'sk C,D - Ženy'!$AM$36,ABS($AR33),COLUMN()),1,1)="-",
                MID(INDEX('sk C,D - Ženy'!$A$1:'sk C,D - Ženy'!$AM$36,ABS($AR33),COLUMN()),2,5),
                IF( ISBLANK(INDEX('sk C,D - Ženy'!$A$1:'sk C,D - Ženy'!$AM$36,ABS($AR33),COLUMN())), "",   CONCATENATE("-",INDEX('sk C,D - Ženy'!$A$1:'sk C,D - Ženy'!$AM$36,ABS($AR33),COLUMN()))   )
               )
          ),
        ""
      )</f>
        <v/>
      </c>
      <c r="AK33" s="27">
        <f t="shared" si="8"/>
        <v>0</v>
      </c>
      <c r="AL33" s="13" t="s">
        <v>6</v>
      </c>
      <c r="AM33" s="28">
        <f t="shared" si="9"/>
        <v>3</v>
      </c>
      <c r="AP33" s="3">
        <f>A12</f>
        <v>19</v>
      </c>
      <c r="AQ33" s="4">
        <f>A4</f>
        <v>13</v>
      </c>
      <c r="AR33" s="96" t="str">
        <f>IF(ISNA(MATCH(CONCATENATE(AP33,"-",AQ33),'sk C,D - Ženy'!AR$1:'sk C,D - Ženy'!AR$36,0)),  IF(ISNA(MATCH(CONCATENATE(AQ33,"-",AP33),'sk C,D - Ženy'!AR$1:'sk C,D - Ženy'!AR$36,0)),"",-1*MATCH(CONCATENATE(AQ33,"-",AP33),'sk C,D - Ženy'!AR$1:'sk C,D - Ženy'!AR$36,0) ),MATCH(CONCATENATE(AP33,"-",AQ33),'sk C,D - Ženy'!AR$1:'sk C,D - Ženy'!AR$36,0)       )</f>
        <v/>
      </c>
    </row>
    <row r="34" spans="29:44" x14ac:dyDescent="0.2">
      <c r="AC34" s="41" t="str">
        <f>D24</f>
        <v>Krchňáková Viktorie</v>
      </c>
      <c r="AD34" s="7"/>
      <c r="AE34" s="55" t="str">
        <f>D30</f>
        <v>Fousková Jarmila</v>
      </c>
      <c r="AF34" s="23" t="s">
        <v>92</v>
      </c>
      <c r="AG34" s="20" t="s">
        <v>92</v>
      </c>
      <c r="AH34" s="20" t="s">
        <v>109</v>
      </c>
      <c r="AI34" s="20" t="s">
        <v>109</v>
      </c>
      <c r="AJ34" s="53" t="s">
        <v>95</v>
      </c>
      <c r="AK34" s="27">
        <f t="shared" si="8"/>
        <v>2</v>
      </c>
      <c r="AL34" s="13" t="s">
        <v>6</v>
      </c>
      <c r="AM34" s="28">
        <f t="shared" si="9"/>
        <v>3</v>
      </c>
      <c r="AP34" s="3">
        <f>A23</f>
        <v>21</v>
      </c>
      <c r="AQ34" s="4">
        <f>A29</f>
        <v>22</v>
      </c>
      <c r="AR34" s="96" t="str">
        <f>IF(ISNA(MATCH(CONCATENATE(AP34,"-",AQ34),'sk C,D - Ženy'!AR$1:'sk C,D - Ženy'!AR$36,0)),  IF(ISNA(MATCH(CONCATENATE(AQ34,"-",AP34),'sk C,D - Ženy'!AR$1:'sk C,D - Ženy'!AR$36,0)),"",-1*MATCH(CONCATENATE(AQ34,"-",AP34),'sk C,D - Ženy'!AR$1:'sk C,D - Ženy'!AR$36,0) ),MATCH(CONCATENATE(AP34,"-",AQ34),'sk C,D - Ženy'!AR$1:'sk C,D - Ženy'!AR$36,0)       )</f>
        <v/>
      </c>
    </row>
    <row r="35" spans="29:44" x14ac:dyDescent="0.2">
      <c r="AC35" s="41" t="str">
        <f>D26</f>
        <v>Plíšková Kateřina</v>
      </c>
      <c r="AD35" s="7"/>
      <c r="AE35" s="55" t="str">
        <f>D22</f>
        <v>Plíšková Kristýna</v>
      </c>
      <c r="AF35" s="23" t="s">
        <v>94</v>
      </c>
      <c r="AG35" s="20" t="s">
        <v>113</v>
      </c>
      <c r="AH35" s="20" t="s">
        <v>103</v>
      </c>
      <c r="AI35" s="20" t="str">
        <f>IF(ISNUMBER($AR35),
      IF(SIGN($AR35)&gt;=0,
           IF( ISBLANK(INDEX('sk C,D - Ženy'!$A$1:'sk C,D - Ženy'!$AM$36,ABS($AR35),COLUMN())),"", INDEX('sk C,D - Ženy'!$A$1:'sk C,D - Ženy'!$AM$36,ABS($AR35),COLUMN())),
           IF(MID(INDEX('sk C,D - Ženy'!$A$1:'sk C,D - Ženy'!$AM$36,ABS($AR35),COLUMN()),1,1)="-",
                MID(INDEX('sk C,D - Ženy'!$A$1:'sk C,D - Ženy'!$AM$36,ABS($AR35),COLUMN()),2,5),
                IF( ISBLANK(INDEX('sk C,D - Ženy'!$A$1:'sk C,D - Ženy'!$AM$36,ABS($AR35),COLUMN())), "",   CONCATENATE("-",INDEX('sk C,D - Ženy'!$A$1:'sk C,D - Ženy'!$AM$36,ABS($AR35),COLUMN()))   )
               )
          ),
        ""
      )</f>
        <v/>
      </c>
      <c r="AJ35" s="53" t="str">
        <f>IF(ISNUMBER($AR35),
      IF(SIGN($AR35)&gt;=0,
           IF( ISBLANK(INDEX('sk C,D - Ženy'!$A$1:'sk C,D - Ženy'!$AM$36,ABS($AR35),COLUMN())),"", INDEX('sk C,D - Ženy'!$A$1:'sk C,D - Ženy'!$AM$36,ABS($AR35),COLUMN())),
           IF(MID(INDEX('sk C,D - Ženy'!$A$1:'sk C,D - Ženy'!$AM$36,ABS($AR35),COLUMN()),1,1)="-",
                MID(INDEX('sk C,D - Ženy'!$A$1:'sk C,D - Ženy'!$AM$36,ABS($AR35),COLUMN()),2,5),
                IF( ISBLANK(INDEX('sk C,D - Ženy'!$A$1:'sk C,D - Ženy'!$AM$36,ABS($AR35),COLUMN())), "",   CONCATENATE("-",INDEX('sk C,D - Ženy'!$A$1:'sk C,D - Ženy'!$AM$36,ABS($AR35),COLUMN()))   )
               )
          ),
        ""
      )</f>
        <v/>
      </c>
      <c r="AK35" s="27">
        <f t="shared" si="8"/>
        <v>0</v>
      </c>
      <c r="AL35" s="13" t="s">
        <v>6</v>
      </c>
      <c r="AM35" s="28">
        <f t="shared" si="9"/>
        <v>3</v>
      </c>
      <c r="AP35" s="3">
        <f>A25</f>
        <v>23</v>
      </c>
      <c r="AQ35" s="4">
        <f>A21</f>
        <v>24</v>
      </c>
      <c r="AR35" s="96" t="str">
        <f>IF(ISNA(MATCH(CONCATENATE(AP35,"-",AQ35),'sk C,D - Ženy'!AR$1:'sk C,D - Ženy'!AR$36,0)),  IF(ISNA(MATCH(CONCATENATE(AQ35,"-",AP35),'sk C,D - Ženy'!AR$1:'sk C,D - Ženy'!AR$36,0)),"",-1*MATCH(CONCATENATE(AQ35,"-",AP35),'sk C,D - Ženy'!AR$1:'sk C,D - Ženy'!AR$36,0) ),MATCH(CONCATENATE(AP35,"-",AQ35),'sk C,D - Ženy'!AR$1:'sk C,D - Ženy'!AR$36,0)       )</f>
        <v/>
      </c>
    </row>
    <row r="36" spans="29:44" ht="13.5" thickBot="1" x14ac:dyDescent="0.25">
      <c r="AC36" s="42" t="str">
        <f>D28</f>
        <v>Klepáčová Daniela</v>
      </c>
      <c r="AD36" s="43"/>
      <c r="AE36" s="56" t="str">
        <f>D20</f>
        <v>Habáňová Michaela</v>
      </c>
      <c r="AF36" s="45" t="s">
        <v>106</v>
      </c>
      <c r="AG36" s="45" t="s">
        <v>117</v>
      </c>
      <c r="AH36" s="45" t="s">
        <v>90</v>
      </c>
      <c r="AI36" s="45" t="s">
        <v>101</v>
      </c>
      <c r="AJ36" s="58" t="str">
        <f>IF(ISNUMBER($AR36),
      IF(SIGN($AR36)&gt;=0,
           IF( ISBLANK(INDEX('sk C,D - Ženy'!$A$1:'sk C,D - Ženy'!$AM$36,ABS($AR36),COLUMN())),"", INDEX('sk C,D - Ženy'!$A$1:'sk C,D - Ženy'!$AM$36,ABS($AR36),COLUMN())),
           IF(MID(INDEX('sk C,D - Ženy'!$A$1:'sk C,D - Ženy'!$AM$36,ABS($AR36),COLUMN()),1,1)="-",
                MID(INDEX('sk C,D - Ženy'!$A$1:'sk C,D - Ženy'!$AM$36,ABS($AR36),COLUMN()),2,5),
                IF( ISBLANK(INDEX('sk C,D - Ženy'!$A$1:'sk C,D - Ženy'!$AM$36,ABS($AR36),COLUMN())), "",   CONCATENATE("-",INDEX('sk C,D - Ženy'!$A$1:'sk C,D - Ženy'!$AM$36,ABS($AR36),COLUMN()))   )
               )
          ),
        ""
      )</f>
        <v/>
      </c>
      <c r="AK36" s="46">
        <f t="shared" si="8"/>
        <v>3</v>
      </c>
      <c r="AL36" s="47" t="s">
        <v>6</v>
      </c>
      <c r="AM36" s="48">
        <f t="shared" si="9"/>
        <v>1</v>
      </c>
      <c r="AP36" s="3">
        <f>A27</f>
        <v>16</v>
      </c>
      <c r="AQ36" s="4">
        <f>A19</f>
        <v>18</v>
      </c>
      <c r="AR36" s="96" t="str">
        <f>IF(ISNA(MATCH(CONCATENATE(AP36,"-",AQ36),'sk C,D - Ženy'!AR$1:'sk C,D - Ženy'!AR$36,0)),  IF(ISNA(MATCH(CONCATENATE(AQ36,"-",AP36),'sk C,D - Ženy'!AR$1:'sk C,D - Ženy'!AR$36,0)),"",-1*MATCH(CONCATENATE(AQ36,"-",AP36),'sk C,D - Ženy'!AR$1:'sk C,D - Ženy'!AR$36,0) ),MATCH(CONCATENATE(AP36,"-",AQ36),'sk C,D - Ženy'!AR$1:'sk C,D - Ženy'!AR$36,0)       )</f>
        <v/>
      </c>
    </row>
    <row r="50" spans="1:27" x14ac:dyDescent="0.2">
      <c r="A50"/>
      <c r="B50"/>
      <c r="C50"/>
      <c r="D50" s="26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</row>
  </sheetData>
  <mergeCells count="297">
    <mergeCell ref="C1:AA1"/>
    <mergeCell ref="C2:D3"/>
    <mergeCell ref="E2:G3"/>
    <mergeCell ref="H2:J3"/>
    <mergeCell ref="K2:M3"/>
    <mergeCell ref="N2:P3"/>
    <mergeCell ref="Q2:S3"/>
    <mergeCell ref="T2:V3"/>
    <mergeCell ref="W2:Y3"/>
    <mergeCell ref="Z2:Z3"/>
    <mergeCell ref="AA2:AA3"/>
    <mergeCell ref="A4:A5"/>
    <mergeCell ref="C4:C5"/>
    <mergeCell ref="E4:G5"/>
    <mergeCell ref="H4:H5"/>
    <mergeCell ref="I4:I5"/>
    <mergeCell ref="J4:J5"/>
    <mergeCell ref="K4:K5"/>
    <mergeCell ref="L4:L5"/>
    <mergeCell ref="Y4:Y5"/>
    <mergeCell ref="Z4:Z5"/>
    <mergeCell ref="AA4:AA5"/>
    <mergeCell ref="A6:A7"/>
    <mergeCell ref="C6:C7"/>
    <mergeCell ref="E6:E7"/>
    <mergeCell ref="F6:F7"/>
    <mergeCell ref="G6:G7"/>
    <mergeCell ref="H6:J7"/>
    <mergeCell ref="K6:K7"/>
    <mergeCell ref="S4:S5"/>
    <mergeCell ref="T4:T5"/>
    <mergeCell ref="U4:U5"/>
    <mergeCell ref="V4:V5"/>
    <mergeCell ref="W4:W5"/>
    <mergeCell ref="X4:X5"/>
    <mergeCell ref="M4:M5"/>
    <mergeCell ref="N4:N5"/>
    <mergeCell ref="O4:O5"/>
    <mergeCell ref="P4:P5"/>
    <mergeCell ref="Q4:Q5"/>
    <mergeCell ref="R4:R5"/>
    <mergeCell ref="X6:X7"/>
    <mergeCell ref="Y6:Y7"/>
    <mergeCell ref="Z6:Z7"/>
    <mergeCell ref="AA6:AA7"/>
    <mergeCell ref="A8:A9"/>
    <mergeCell ref="C8:C9"/>
    <mergeCell ref="E8:E9"/>
    <mergeCell ref="F8:F9"/>
    <mergeCell ref="G8:G9"/>
    <mergeCell ref="H8:H9"/>
    <mergeCell ref="R6:R7"/>
    <mergeCell ref="S6:S7"/>
    <mergeCell ref="T6:T7"/>
    <mergeCell ref="U6:U7"/>
    <mergeCell ref="V6:V7"/>
    <mergeCell ref="W6:W7"/>
    <mergeCell ref="L6:L7"/>
    <mergeCell ref="M6:M7"/>
    <mergeCell ref="N6:N7"/>
    <mergeCell ref="O6:O7"/>
    <mergeCell ref="P6:P7"/>
    <mergeCell ref="Q6:Q7"/>
    <mergeCell ref="Z8:Z9"/>
    <mergeCell ref="AA8:AA9"/>
    <mergeCell ref="U8:U9"/>
    <mergeCell ref="V8:V9"/>
    <mergeCell ref="W8:W9"/>
    <mergeCell ref="A10:A11"/>
    <mergeCell ref="C10:C11"/>
    <mergeCell ref="E10:E11"/>
    <mergeCell ref="F10:F11"/>
    <mergeCell ref="G10:G11"/>
    <mergeCell ref="Q8:Q9"/>
    <mergeCell ref="R8:R9"/>
    <mergeCell ref="S8:S9"/>
    <mergeCell ref="T8:T9"/>
    <mergeCell ref="I8:I9"/>
    <mergeCell ref="J8:J9"/>
    <mergeCell ref="K8:M9"/>
    <mergeCell ref="N8:N9"/>
    <mergeCell ref="O8:O9"/>
    <mergeCell ref="P8:P9"/>
    <mergeCell ref="H10:H11"/>
    <mergeCell ref="I10:I11"/>
    <mergeCell ref="J10:J11"/>
    <mergeCell ref="K10:K11"/>
    <mergeCell ref="L10:L11"/>
    <mergeCell ref="M10:M11"/>
    <mergeCell ref="X8:X9"/>
    <mergeCell ref="Y8:Y9"/>
    <mergeCell ref="V10:V11"/>
    <mergeCell ref="W10:W11"/>
    <mergeCell ref="X10:X11"/>
    <mergeCell ref="Y10:Y11"/>
    <mergeCell ref="Z10:Z11"/>
    <mergeCell ref="AA10:AA11"/>
    <mergeCell ref="N10:P11"/>
    <mergeCell ref="Q10:Q11"/>
    <mergeCell ref="R10:R11"/>
    <mergeCell ref="S10:S11"/>
    <mergeCell ref="T10:T11"/>
    <mergeCell ref="U10:U11"/>
    <mergeCell ref="AA12:AA13"/>
    <mergeCell ref="A14:A15"/>
    <mergeCell ref="C14:C15"/>
    <mergeCell ref="E14:E15"/>
    <mergeCell ref="F14:F15"/>
    <mergeCell ref="G14:G15"/>
    <mergeCell ref="O12:O13"/>
    <mergeCell ref="P12:P13"/>
    <mergeCell ref="Q12:S13"/>
    <mergeCell ref="T12:T13"/>
    <mergeCell ref="U12:U13"/>
    <mergeCell ref="V12:V13"/>
    <mergeCell ref="I12:I13"/>
    <mergeCell ref="J12:J13"/>
    <mergeCell ref="K12:K13"/>
    <mergeCell ref="L12:L13"/>
    <mergeCell ref="M12:M13"/>
    <mergeCell ref="N12:N13"/>
    <mergeCell ref="A12:A13"/>
    <mergeCell ref="C12:C13"/>
    <mergeCell ref="E12:E13"/>
    <mergeCell ref="F12:F13"/>
    <mergeCell ref="G12:G13"/>
    <mergeCell ref="W12:W13"/>
    <mergeCell ref="X12:X13"/>
    <mergeCell ref="Y12:Y13"/>
    <mergeCell ref="H12:H13"/>
    <mergeCell ref="T14:V15"/>
    <mergeCell ref="W14:W15"/>
    <mergeCell ref="X14:X15"/>
    <mergeCell ref="Y14:Y15"/>
    <mergeCell ref="Z12:Z13"/>
    <mergeCell ref="H19:H20"/>
    <mergeCell ref="I19:I20"/>
    <mergeCell ref="J19:J20"/>
    <mergeCell ref="Z19:Z20"/>
    <mergeCell ref="X19:X20"/>
    <mergeCell ref="Y19:Y20"/>
    <mergeCell ref="C17:D18"/>
    <mergeCell ref="E17:G18"/>
    <mergeCell ref="H17:J18"/>
    <mergeCell ref="Z14:Z15"/>
    <mergeCell ref="AA14:AA15"/>
    <mergeCell ref="N14:N15"/>
    <mergeCell ref="O14:O15"/>
    <mergeCell ref="P14:P15"/>
    <mergeCell ref="Q14:Q15"/>
    <mergeCell ref="R14:R15"/>
    <mergeCell ref="S14:S15"/>
    <mergeCell ref="T17:V18"/>
    <mergeCell ref="W17:Y18"/>
    <mergeCell ref="Z17:Z18"/>
    <mergeCell ref="AA17:AA18"/>
    <mergeCell ref="H14:H15"/>
    <mergeCell ref="I14:I15"/>
    <mergeCell ref="J14:J15"/>
    <mergeCell ref="K14:K15"/>
    <mergeCell ref="L14:L15"/>
    <mergeCell ref="M14:M15"/>
    <mergeCell ref="A21:A22"/>
    <mergeCell ref="C21:C22"/>
    <mergeCell ref="E21:E22"/>
    <mergeCell ref="F21:F22"/>
    <mergeCell ref="G21:G22"/>
    <mergeCell ref="Q19:Q20"/>
    <mergeCell ref="R19:R20"/>
    <mergeCell ref="S19:S20"/>
    <mergeCell ref="T19:T20"/>
    <mergeCell ref="K19:K20"/>
    <mergeCell ref="L19:L20"/>
    <mergeCell ref="M19:M20"/>
    <mergeCell ref="N19:N20"/>
    <mergeCell ref="O19:O20"/>
    <mergeCell ref="P19:P20"/>
    <mergeCell ref="H21:J22"/>
    <mergeCell ref="K21:K22"/>
    <mergeCell ref="A19:A20"/>
    <mergeCell ref="C19:C20"/>
    <mergeCell ref="E19:G20"/>
    <mergeCell ref="V21:V22"/>
    <mergeCell ref="W21:W22"/>
    <mergeCell ref="X21:X22"/>
    <mergeCell ref="Y21:Y22"/>
    <mergeCell ref="K17:M18"/>
    <mergeCell ref="N17:P18"/>
    <mergeCell ref="Q17:S18"/>
    <mergeCell ref="AA21:AA22"/>
    <mergeCell ref="P21:P22"/>
    <mergeCell ref="Q21:Q22"/>
    <mergeCell ref="R21:R22"/>
    <mergeCell ref="S21:S22"/>
    <mergeCell ref="T21:T22"/>
    <mergeCell ref="U21:U22"/>
    <mergeCell ref="Z21:Z22"/>
    <mergeCell ref="L21:L22"/>
    <mergeCell ref="M21:M22"/>
    <mergeCell ref="N21:N22"/>
    <mergeCell ref="O21:O22"/>
    <mergeCell ref="AA19:AA20"/>
    <mergeCell ref="U19:U20"/>
    <mergeCell ref="V19:V20"/>
    <mergeCell ref="W19:W20"/>
    <mergeCell ref="Z23:Z24"/>
    <mergeCell ref="AA23:AA24"/>
    <mergeCell ref="U23:U24"/>
    <mergeCell ref="V23:V24"/>
    <mergeCell ref="C23:C24"/>
    <mergeCell ref="E23:E24"/>
    <mergeCell ref="F23:F24"/>
    <mergeCell ref="G23:G24"/>
    <mergeCell ref="H25:H26"/>
    <mergeCell ref="I25:I26"/>
    <mergeCell ref="J25:J26"/>
    <mergeCell ref="K25:K26"/>
    <mergeCell ref="W23:W24"/>
    <mergeCell ref="X23:X24"/>
    <mergeCell ref="Y23:Y24"/>
    <mergeCell ref="H23:H24"/>
    <mergeCell ref="V25:V26"/>
    <mergeCell ref="W25:W26"/>
    <mergeCell ref="X25:X26"/>
    <mergeCell ref="Y25:Y26"/>
    <mergeCell ref="AA25:AA26"/>
    <mergeCell ref="U25:U26"/>
    <mergeCell ref="Z25:Z26"/>
    <mergeCell ref="A25:A26"/>
    <mergeCell ref="C25:C26"/>
    <mergeCell ref="E25:E26"/>
    <mergeCell ref="F25:F26"/>
    <mergeCell ref="G25:G26"/>
    <mergeCell ref="Q23:Q24"/>
    <mergeCell ref="R23:R24"/>
    <mergeCell ref="S23:S24"/>
    <mergeCell ref="T23:T24"/>
    <mergeCell ref="I23:I24"/>
    <mergeCell ref="J23:J24"/>
    <mergeCell ref="K23:M24"/>
    <mergeCell ref="N23:N24"/>
    <mergeCell ref="O23:O24"/>
    <mergeCell ref="P23:P24"/>
    <mergeCell ref="A23:A24"/>
    <mergeCell ref="N25:P26"/>
    <mergeCell ref="Q25:Q26"/>
    <mergeCell ref="R25:R26"/>
    <mergeCell ref="S25:S26"/>
    <mergeCell ref="T25:T26"/>
    <mergeCell ref="L25:L26"/>
    <mergeCell ref="M25:M26"/>
    <mergeCell ref="Z27:Z28"/>
    <mergeCell ref="AA27:AA28"/>
    <mergeCell ref="U27:U28"/>
    <mergeCell ref="V27:V28"/>
    <mergeCell ref="C27:C28"/>
    <mergeCell ref="E27:E28"/>
    <mergeCell ref="F27:F28"/>
    <mergeCell ref="G27:G28"/>
    <mergeCell ref="H29:H30"/>
    <mergeCell ref="I29:I30"/>
    <mergeCell ref="J29:J30"/>
    <mergeCell ref="K29:K30"/>
    <mergeCell ref="W27:W28"/>
    <mergeCell ref="X27:X28"/>
    <mergeCell ref="Y27:Y28"/>
    <mergeCell ref="H27:H28"/>
    <mergeCell ref="T29:V30"/>
    <mergeCell ref="W29:W30"/>
    <mergeCell ref="X29:X30"/>
    <mergeCell ref="Y29:Y30"/>
    <mergeCell ref="Z29:Z30"/>
    <mergeCell ref="AA29:AA30"/>
    <mergeCell ref="A29:A30"/>
    <mergeCell ref="C29:C30"/>
    <mergeCell ref="E29:E30"/>
    <mergeCell ref="F29:F30"/>
    <mergeCell ref="G29:G30"/>
    <mergeCell ref="O27:O28"/>
    <mergeCell ref="P27:P28"/>
    <mergeCell ref="Q27:S28"/>
    <mergeCell ref="T27:T28"/>
    <mergeCell ref="I27:I28"/>
    <mergeCell ref="J27:J28"/>
    <mergeCell ref="K27:K28"/>
    <mergeCell ref="L27:L28"/>
    <mergeCell ref="M27:M28"/>
    <mergeCell ref="N27:N28"/>
    <mergeCell ref="A27:A28"/>
    <mergeCell ref="N29:N30"/>
    <mergeCell ref="O29:O30"/>
    <mergeCell ref="P29:P30"/>
    <mergeCell ref="Q29:Q30"/>
    <mergeCell ref="R29:R30"/>
    <mergeCell ref="S29:S30"/>
    <mergeCell ref="L29:L30"/>
    <mergeCell ref="M29:M30"/>
  </mergeCells>
  <printOptions horizontalCentered="1" verticalCentered="1"/>
  <pageMargins left="0.19685039370078741" right="0.19685039370078741" top="0.19685039370078741" bottom="0.19685039370078741" header="0" footer="0"/>
  <pageSetup paperSize="9" scale="98" orientation="landscape" horizontalDpi="300" verticalDpi="300" r:id="rId1"/>
  <headerFooter alignWithMargins="0"/>
  <colBreaks count="1" manualBreakCount="1">
    <brk id="28" max="37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B0F0"/>
    <pageSetUpPr fitToPage="1"/>
  </sheetPr>
  <dimension ref="A1:S105"/>
  <sheetViews>
    <sheetView showGridLines="0" view="pageBreakPreview" topLeftCell="A40" zoomScale="70" zoomScaleNormal="48" zoomScaleSheetLayoutView="70" workbookViewId="0">
      <selection activeCell="J2" sqref="J2"/>
    </sheetView>
  </sheetViews>
  <sheetFormatPr defaultRowHeight="12.75" x14ac:dyDescent="0.2"/>
  <cols>
    <col min="1" max="6" width="13.7109375" customWidth="1"/>
    <col min="7" max="7" width="4.140625" customWidth="1"/>
    <col min="8" max="13" width="13.7109375" customWidth="1"/>
    <col min="16" max="16" width="39.42578125" customWidth="1"/>
  </cols>
  <sheetData>
    <row r="1" spans="1:19" ht="36" customHeight="1" x14ac:dyDescent="0.2">
      <c r="A1" s="194" t="str">
        <f>'sk A,B - Muži'!$C$1</f>
        <v>Žebříčkový turnaj - U19 M - I.stupeň</v>
      </c>
      <c r="B1" s="195"/>
      <c r="C1" s="195"/>
      <c r="D1" s="195"/>
      <c r="E1" s="195"/>
      <c r="F1" s="196"/>
      <c r="H1" s="194" t="str">
        <f>'sk A,B - Muži'!$C$1</f>
        <v>Žebříčkový turnaj - U19 M - I.stupeň</v>
      </c>
      <c r="I1" s="195"/>
      <c r="J1" s="195"/>
      <c r="K1" s="195"/>
      <c r="L1" s="195"/>
      <c r="M1" s="196"/>
    </row>
    <row r="2" spans="1:19" ht="36" customHeight="1" thickBot="1" x14ac:dyDescent="0.25">
      <c r="A2" s="89" t="str">
        <f>CONCATENATE("Sk: ",MID(INDEX('sk A,B - Muži'!$C$1:'sk A,B - Muži'!$C$17,MOD(TRUNC((COLUMN()-1)/7),2 )*15+2,1),LEN("skupina ")+1,1))</f>
        <v>Sk: A</v>
      </c>
      <c r="B2" s="93" t="str">
        <f>CONCATENATE("kolo: ",   TRUNC((ROW()-1)/21)+1)</f>
        <v>kolo: 1</v>
      </c>
      <c r="C2" s="92">
        <f>TRUNC((ROW()-1)/21)*7 + TRUNC(MOD(ROW()-1,21)/7)  + 3 + MOD(TRUNC((COLUMN()-1)/7),2 )*3</f>
        <v>3</v>
      </c>
      <c r="D2" s="94">
        <f>'sk A,B - Muži'!$AE$1</f>
        <v>45059</v>
      </c>
      <c r="E2" s="94"/>
      <c r="F2" s="90" t="str">
        <f>CONCATENATE("stůl č. ",zápis!I4)</f>
        <v xml:space="preserve">stůl č. </v>
      </c>
      <c r="H2" s="89" t="str">
        <f>CONCATENATE("Sk: ",MID(INDEX('sk A,B - Muži'!$C$1:'sk A,B - Muži'!$C$17,MOD(TRUNC((COLUMN()-1)/7),2 )*15+2,1),LEN("skupina ")+1,1))</f>
        <v>Sk: B</v>
      </c>
      <c r="I2" s="93" t="str">
        <f>CONCATENATE("kolo: ",   TRUNC((ROW()-1)/21)+1)</f>
        <v>kolo: 1</v>
      </c>
      <c r="J2" s="92">
        <f>TRUNC((ROW()-1)/21)*7 + TRUNC(MOD(ROW()-1,21)/7)  + 3 + MOD(TRUNC((COLUMN()-1)/7),2 )*3</f>
        <v>6</v>
      </c>
      <c r="K2" s="94">
        <f>'sk A,B - Muži'!$AE$1</f>
        <v>45059</v>
      </c>
      <c r="L2" s="63"/>
      <c r="M2" s="90" t="str">
        <f>CONCATENATE("stůl č. ",zápis!I7)</f>
        <v xml:space="preserve">stůl č. </v>
      </c>
    </row>
    <row r="3" spans="1:19" ht="36" customHeight="1" thickBot="1" x14ac:dyDescent="0.25">
      <c r="A3" s="188" t="str">
        <f>CONCATENATE(IF(COUNTIF(seznam!$A$2:$A$22, INDEX('sk A,B - Muži'!$AP$1:$AP$37,$C2,1) )=1,VLOOKUP(INDEX('sk A,B - Muži'!$AP$1:$AP$37,$C2,1),seznam!$A$2:$C$22,2,FALSE),"------"),"   (",IF(COUNTIF(seznam!$A$2:$A$22, INDEX('sk A,B - Muži'!$AP$1:$AP$37,$C2,1) )=1,VLOOKUP( INDEX('sk A,B - Muži'!$AP$1:$AP$37,$C2,1),seznam!$A$2:$C$22,3,FALSE),"------"),")")</f>
        <v>Luska Petr   (MS Brno)</v>
      </c>
      <c r="B3" s="189"/>
      <c r="C3" s="189"/>
      <c r="D3" s="188" t="str">
        <f>CONCATENATE(IF(COUNTIF(seznam!$A$2:$A$22, INDEX('sk A,B - Muži'!$AQ$1:$AQ$37,$C2,1) )=1,VLOOKUP( INDEX('sk A,B - Muži'!$AQ$1:$AQ$37,$C2,1),seznam!$A$2:$C$22,2,FALSE),"------"),"   (",IF(COUNTIF(seznam!$A$2:$A$22, INDEX('sk A,B - Muži'!$AQ$1:$AQ$37,$C2,1) )=1,VLOOKUP( INDEX('sk A,B - Muži'!$AQ$1:$AQ$37,$C2,1),seznam!$A$2:$C$22,3,FALSE),"------"),")")</f>
        <v>Sehnal Richard   (SK Kuřim)</v>
      </c>
      <c r="E3" s="189"/>
      <c r="F3" s="190"/>
      <c r="H3" s="188" t="str">
        <f>CONCATENATE(IF(COUNTIF(seznam!$A$2:$A$22, INDEX('sk A,B - Muži'!$AP$1:$AP$37,$J2,1) )=1,VLOOKUP(INDEX('sk A,B - Muži'!$AP$1:$AP$37,$J2,1),seznam!$A$2:$C$22,2,FALSE),"------"),"   (",IF(COUNTIF(seznam!$A$2:$A$22, INDEX('sk A,B - Muži'!$AP$1:$AP$37,$J2,1) )=1,VLOOKUP( INDEX('sk A,B - Muži'!$AP$1:$AP$37,$J2,1),seznam!$A$2:$C$22,3,FALSE),"------"),")")</f>
        <v>Zukal Filip   (KST Blansko)</v>
      </c>
      <c r="I3" s="189"/>
      <c r="J3" s="189"/>
      <c r="K3" s="188" t="str">
        <f>CONCATENATE(IF(COUNTIF(seznam!$A$2:$A$22, INDEX('sk A,B - Muži'!$AQ$1:$AQ$37,$J2,1) )=1,VLOOKUP( INDEX('sk A,B - Muži'!$AQ$1:$AQ$37,$J2,1),seznam!$A$2:$C$22,2,FALSE),"------"),"   (",IF(COUNTIF(seznam!$A$2:$A$22, INDEX('sk A,B - Muži'!$AQ$1:$AQ$37,$J2,1) )=1,VLOOKUP( INDEX('sk A,B - Muži'!$AQ$1:$AQ$37,$J2,1),seznam!$A$2:$C$22,3,FALSE),"------"),")")</f>
        <v>Dočkálek Petr   (Sokol Vracov)</v>
      </c>
      <c r="L3" s="189"/>
      <c r="M3" s="190"/>
    </row>
    <row r="4" spans="1:19" ht="14.25" customHeight="1" x14ac:dyDescent="0.2">
      <c r="A4" s="67" t="s">
        <v>20</v>
      </c>
      <c r="B4" s="68" t="s">
        <v>21</v>
      </c>
      <c r="C4" s="68" t="s">
        <v>22</v>
      </c>
      <c r="D4" s="68" t="s">
        <v>23</v>
      </c>
      <c r="E4" s="68" t="s">
        <v>24</v>
      </c>
      <c r="F4" s="69" t="s">
        <v>25</v>
      </c>
      <c r="H4" s="67" t="s">
        <v>20</v>
      </c>
      <c r="I4" s="68" t="s">
        <v>21</v>
      </c>
      <c r="J4" s="68" t="s">
        <v>22</v>
      </c>
      <c r="K4" s="68" t="s">
        <v>23</v>
      </c>
      <c r="L4" s="68" t="s">
        <v>24</v>
      </c>
      <c r="M4" s="69" t="s">
        <v>25</v>
      </c>
    </row>
    <row r="5" spans="1:19" ht="36" customHeight="1" thickBot="1" x14ac:dyDescent="0.25">
      <c r="A5" s="64"/>
      <c r="B5" s="65"/>
      <c r="C5" s="65"/>
      <c r="D5" s="65"/>
      <c r="E5" s="65"/>
      <c r="F5" s="66"/>
      <c r="H5" s="64"/>
      <c r="I5" s="65"/>
      <c r="J5" s="65"/>
      <c r="K5" s="65"/>
      <c r="L5" s="65"/>
      <c r="M5" s="66"/>
    </row>
    <row r="6" spans="1:19" ht="36" customHeight="1" thickBot="1" x14ac:dyDescent="0.25">
      <c r="A6" s="191" t="str">
        <f>CONCATENATE("Rozhodčí: ",VLOOKUP(INDEX('sk A,B - Muži'!$AP$1:$AP$37,$C16,1),seznam!$A$2:$C$22,2))</f>
        <v>Rozhodčí: Krištof Martin</v>
      </c>
      <c r="B6" s="192"/>
      <c r="C6" s="193"/>
      <c r="D6" s="185" t="s">
        <v>31</v>
      </c>
      <c r="E6" s="186"/>
      <c r="F6" s="187"/>
      <c r="H6" s="191" t="str">
        <f>CONCATENATE("Rozhodčí: ",VLOOKUP(INDEX('sk A,B - Muži'!$AP$1:$AP$37,$J16,1),seznam!$A$2:$C$22,2))</f>
        <v>Rozhodčí: Flajšar Petr</v>
      </c>
      <c r="I6" s="192"/>
      <c r="J6" s="193"/>
      <c r="K6" s="185" t="s">
        <v>31</v>
      </c>
      <c r="L6" s="186"/>
      <c r="M6" s="187"/>
    </row>
    <row r="7" spans="1:19" ht="18" customHeight="1" thickBot="1" x14ac:dyDescent="0.25">
      <c r="S7" s="104"/>
    </row>
    <row r="8" spans="1:19" ht="36" customHeight="1" x14ac:dyDescent="0.2">
      <c r="A8" s="194" t="str">
        <f>'sk A,B - Muži'!$C$1</f>
        <v>Žebříčkový turnaj - U19 M - I.stupeň</v>
      </c>
      <c r="B8" s="195"/>
      <c r="C8" s="195"/>
      <c r="D8" s="195"/>
      <c r="E8" s="195"/>
      <c r="F8" s="196"/>
      <c r="H8" s="194" t="str">
        <f>'sk A,B - Muži'!$C$1</f>
        <v>Žebříčkový turnaj - U19 M - I.stupeň</v>
      </c>
      <c r="I8" s="195"/>
      <c r="J8" s="195"/>
      <c r="K8" s="195"/>
      <c r="L8" s="195"/>
      <c r="M8" s="196"/>
    </row>
    <row r="9" spans="1:19" ht="36" customHeight="1" thickBot="1" x14ac:dyDescent="0.25">
      <c r="A9" s="89" t="str">
        <f>CONCATENATE("Sk: ",MID(INDEX('sk A,B - Muži'!$C$1:'sk A,B - Muži'!$C$17,MOD(TRUNC((COLUMN()-1)/7),2 )*15+2,1),LEN("skupina ")+1,1))</f>
        <v>Sk: A</v>
      </c>
      <c r="B9" s="93" t="str">
        <f>CONCATENATE("kolo: ",   TRUNC((ROW()-1)/21)+1)</f>
        <v>kolo: 1</v>
      </c>
      <c r="C9" s="92">
        <f>TRUNC((ROW()-1)/21)*7 + TRUNC(MOD(ROW()-1,21)/7)  + 3 + MOD(TRUNC((COLUMN()-1)/7),2 )*3</f>
        <v>4</v>
      </c>
      <c r="D9" s="94">
        <f>'sk A,B - Muži'!$AE$1</f>
        <v>45059</v>
      </c>
      <c r="E9" s="63"/>
      <c r="F9" s="90" t="str">
        <f>CONCATENATE("stůl č. ",zápis!I5)</f>
        <v xml:space="preserve">stůl č. </v>
      </c>
      <c r="H9" s="89" t="str">
        <f>CONCATENATE("Sk: ",MID(INDEX('sk A,B - Muži'!$C$1:'sk A,B - Muži'!$C$17,MOD(TRUNC((COLUMN()-1)/7),2 )*15+2,1),LEN("skupina ")+1,1))</f>
        <v>Sk: B</v>
      </c>
      <c r="I9" s="93" t="str">
        <f>CONCATENATE("kolo: ",   TRUNC((ROW()-1)/21)+1)</f>
        <v>kolo: 1</v>
      </c>
      <c r="J9" s="92">
        <f>TRUNC((ROW()-1)/21)*7 + TRUNC(MOD(ROW()-1,21)/7)  + 3 + MOD(TRUNC((COLUMN()-1)/7),2 )*3</f>
        <v>7</v>
      </c>
      <c r="K9" s="94">
        <f>'sk A,B - Muži'!$AE$1</f>
        <v>45059</v>
      </c>
      <c r="L9" s="63"/>
      <c r="M9" s="90" t="str">
        <f>CONCATENATE("stůl č. ",zápis!I8)</f>
        <v xml:space="preserve">stůl č. </v>
      </c>
    </row>
    <row r="10" spans="1:19" ht="36" customHeight="1" thickBot="1" x14ac:dyDescent="0.25">
      <c r="A10" s="188" t="str">
        <f>CONCATENATE(IF(COUNTIF(seznam!$A$2:$A$22, INDEX('sk A,B - Muži'!$AP$1:$AP$37,$C9,1) )=1,VLOOKUP(INDEX('sk A,B - Muži'!$AP$1:$AP$37,$C9,1),seznam!$A$2:$C$22,2,FALSE),"------"),"   (",IF(COUNTIF(seznam!$A$2:$A$22, INDEX('sk A,B - Muži'!$AP$1:$AP$37,$C9,1) )=1,VLOOKUP( INDEX('sk A,B - Muži'!$AP$1:$AP$37,$C9,1),seznam!$A$2:$C$22,3,FALSE),"------"),")")</f>
        <v>Vokřínek Petr   (MS Brno)</v>
      </c>
      <c r="B10" s="189"/>
      <c r="C10" s="189"/>
      <c r="D10" s="188" t="str">
        <f>CONCATENATE(IF(COUNTIF(seznam!$A$2:$A$22, INDEX('sk A,B - Muži'!$AQ$1:$AQ$37,$C9,1) )=1,VLOOKUP( INDEX('sk A,B - Muži'!$AQ$1:$AQ$37,$C9,1),seznam!$A$2:$C$22,2,FALSE),"------"),"   (",IF(COUNTIF(seznam!$A$2:$A$22, INDEX('sk A,B - Muži'!$AQ$1:$AQ$37,$C9,1) )=1,VLOOKUP( INDEX('sk A,B - Muži'!$AQ$1:$AQ$37,$C9,1),seznam!$A$2:$C$22,3,FALSE),"------"),")")</f>
        <v>Pokorný Martin   (KST Blansko)</v>
      </c>
      <c r="E10" s="189"/>
      <c r="F10" s="190"/>
      <c r="H10" s="188" t="str">
        <f>CONCATENATE(IF(COUNTIF(seznam!$A$2:$A$22, INDEX('sk A,B - Muži'!$AP$1:$AP$37,$J9,1) )=1,VLOOKUP(INDEX('sk A,B - Muži'!$AP$1:$AP$37,$J9,1),seznam!$A$2:$C$22,2,FALSE),"------"),"   (",IF(COUNTIF(seznam!$A$2:$A$22, INDEX('sk A,B - Muži'!$AP$1:$AP$37,$J9,1) )=1,VLOOKUP( INDEX('sk A,B - Muži'!$AP$1:$AP$37,$J9,1),seznam!$A$2:$C$22,3,FALSE),"------"),")")</f>
        <v>Přikryl Lukáš   (KST Blansko)</v>
      </c>
      <c r="I10" s="189"/>
      <c r="J10" s="189"/>
      <c r="K10" s="188" t="str">
        <f>CONCATENATE(IF(COUNTIF(seznam!$A$2:$A$22, INDEX('sk A,B - Muži'!$AQ$1:$AQ$37,$J9,1) )=1,VLOOKUP( INDEX('sk A,B - Muži'!$AQ$1:$AQ$37,$J9,1),seznam!$A$2:$C$22,2,FALSE),"------"),"   (",IF(COUNTIF(seznam!$A$2:$A$22, INDEX('sk A,B - Muži'!$AQ$1:$AQ$37,$J9,1) )=1,VLOOKUP( INDEX('sk A,B - Muži'!$AQ$1:$AQ$37,$J9,1),seznam!$A$2:$C$22,3,FALSE),"------"),")")</f>
        <v>Huták Ondřej   (Klobouky u Brna)</v>
      </c>
      <c r="L10" s="189"/>
      <c r="M10" s="190"/>
    </row>
    <row r="11" spans="1:19" ht="14.25" customHeight="1" x14ac:dyDescent="0.2">
      <c r="A11" s="67" t="s">
        <v>20</v>
      </c>
      <c r="B11" s="68" t="s">
        <v>21</v>
      </c>
      <c r="C11" s="68" t="s">
        <v>22</v>
      </c>
      <c r="D11" s="68" t="s">
        <v>23</v>
      </c>
      <c r="E11" s="68" t="s">
        <v>24</v>
      </c>
      <c r="F11" s="69" t="s">
        <v>25</v>
      </c>
      <c r="H11" s="67" t="s">
        <v>20</v>
      </c>
      <c r="I11" s="68" t="s">
        <v>21</v>
      </c>
      <c r="J11" s="68" t="s">
        <v>22</v>
      </c>
      <c r="K11" s="68" t="s">
        <v>23</v>
      </c>
      <c r="L11" s="68" t="s">
        <v>24</v>
      </c>
      <c r="M11" s="69" t="s">
        <v>25</v>
      </c>
    </row>
    <row r="12" spans="1:19" ht="36" customHeight="1" thickBot="1" x14ac:dyDescent="0.25">
      <c r="A12" s="64"/>
      <c r="B12" s="65"/>
      <c r="C12" s="65"/>
      <c r="D12" s="65"/>
      <c r="E12" s="65"/>
      <c r="F12" s="66"/>
      <c r="H12" s="64"/>
      <c r="I12" s="65"/>
      <c r="J12" s="65"/>
      <c r="K12" s="65"/>
      <c r="L12" s="65"/>
      <c r="M12" s="66"/>
    </row>
    <row r="13" spans="1:19" ht="36" customHeight="1" thickBot="1" x14ac:dyDescent="0.25">
      <c r="A13" s="191" t="str">
        <f>CONCATENATE("Rozhodčí: ",VLOOKUP(INDEX('sk A,B - Muži'!$AQ$1:$AQ$37,$C16,1),seznam!$A$2:$C$22,2))</f>
        <v>Rozhodčí: Pilát Ondřej</v>
      </c>
      <c r="B13" s="192"/>
      <c r="C13" s="193"/>
      <c r="D13" s="185" t="s">
        <v>31</v>
      </c>
      <c r="E13" s="186"/>
      <c r="F13" s="187"/>
      <c r="H13" s="191" t="str">
        <f>CONCATENATE("Rozhodčí: ",VLOOKUP(INDEX('sk A,B - Muži'!$AQ$1:$AQ$37,$J16,1),seznam!$A$2:$C$22,2))</f>
        <v>Rozhodčí: Chofreh Ali</v>
      </c>
      <c r="I13" s="192"/>
      <c r="J13" s="193"/>
      <c r="K13" s="185" t="s">
        <v>31</v>
      </c>
      <c r="L13" s="186"/>
      <c r="M13" s="187"/>
    </row>
    <row r="14" spans="1:19" ht="18" customHeight="1" thickBot="1" x14ac:dyDescent="0.25"/>
    <row r="15" spans="1:19" ht="36" customHeight="1" x14ac:dyDescent="0.2">
      <c r="A15" s="194" t="str">
        <f>'sk A,B - Muži'!$C$1</f>
        <v>Žebříčkový turnaj - U19 M - I.stupeň</v>
      </c>
      <c r="B15" s="195"/>
      <c r="C15" s="195"/>
      <c r="D15" s="195"/>
      <c r="E15" s="195"/>
      <c r="F15" s="196"/>
      <c r="H15" s="194" t="str">
        <f>'sk A,B - Muži'!$C$1</f>
        <v>Žebříčkový turnaj - U19 M - I.stupeň</v>
      </c>
      <c r="I15" s="195"/>
      <c r="J15" s="195"/>
      <c r="K15" s="195"/>
      <c r="L15" s="195"/>
      <c r="M15" s="196"/>
    </row>
    <row r="16" spans="1:19" ht="36" customHeight="1" thickBot="1" x14ac:dyDescent="0.25">
      <c r="A16" s="89" t="str">
        <f>CONCATENATE("Sk: ",MID(INDEX('sk A,B - Muži'!$C$1:'sk A,B - Muži'!$C$17,MOD(TRUNC((COLUMN()-1)/7),2 )*15+2,1),LEN("skupina ")+1,1))</f>
        <v>Sk: A</v>
      </c>
      <c r="B16" s="93" t="str">
        <f>CONCATENATE("kolo: ",   TRUNC((ROW()-1)/21)+1)</f>
        <v>kolo: 1</v>
      </c>
      <c r="C16" s="92">
        <f>TRUNC((ROW()-1)/21)*7 + TRUNC(MOD(ROW()-1,21)/7)  + 3 + MOD(TRUNC((COLUMN()-1)/7),2 )*3</f>
        <v>5</v>
      </c>
      <c r="D16" s="94">
        <f>'sk A,B - Muži'!$AE$1</f>
        <v>45059</v>
      </c>
      <c r="E16" s="63"/>
      <c r="F16" s="90" t="str">
        <f>CONCATENATE("stůl č. ",zápis!I6)</f>
        <v xml:space="preserve">stůl č. </v>
      </c>
      <c r="H16" s="89" t="str">
        <f>CONCATENATE("Sk: ",MID(INDEX('sk A,B - Muži'!$C$1:'sk A,B - Muži'!$C$17,MOD(TRUNC((COLUMN()-1)/7),2 )*15+2,1),LEN("skupina ")+1,1))</f>
        <v>Sk: B</v>
      </c>
      <c r="I16" s="93" t="str">
        <f>CONCATENATE("kolo: ",   TRUNC((ROW()-1)/21)+1)</f>
        <v>kolo: 1</v>
      </c>
      <c r="J16" s="92">
        <f>TRUNC((ROW()-1)/21)*7 + TRUNC(MOD(ROW()-1,21)/7)  + 3 + MOD(TRUNC((COLUMN()-1)/7),2 )*3</f>
        <v>8</v>
      </c>
      <c r="K16" s="94">
        <f>'sk A,B - Muži'!$AE$1</f>
        <v>45059</v>
      </c>
      <c r="L16" s="63"/>
      <c r="M16" s="90" t="str">
        <f>CONCATENATE("stůl č. ",zápis!I9)</f>
        <v xml:space="preserve">stůl č. </v>
      </c>
    </row>
    <row r="17" spans="1:13" ht="36" customHeight="1" thickBot="1" x14ac:dyDescent="0.25">
      <c r="A17" s="188" t="str">
        <f>CONCATENATE(IF(COUNTIF(seznam!$A$2:$A$22, INDEX('sk A,B - Muži'!$AP$1:$AP$37,$C16,1) )=1,VLOOKUP(INDEX('sk A,B - Muži'!$AP$1:$AP$37,$C16,1),seznam!$A$2:$C$22,2,FALSE),"------"),"   (",IF(COUNTIF(seznam!$A$2:$A$22, INDEX('sk A,B - Muži'!$AP$1:$AP$37,$C16,1) )=1,VLOOKUP( INDEX('sk A,B - Muži'!$AP$1:$AP$37,$C16,1),seznam!$A$2:$C$22,3,FALSE),"------"),")")</f>
        <v>Krištof Martin   (KST Blansko)</v>
      </c>
      <c r="B17" s="189"/>
      <c r="C17" s="189"/>
      <c r="D17" s="188" t="str">
        <f>CONCATENATE(IF(COUNTIF(seznam!$A$2:$A$22, INDEX('sk A,B - Muži'!$AQ$1:$AQ$37,$C16,1) )=1,VLOOKUP( INDEX('sk A,B - Muži'!$AQ$1:$AQ$37,$C16,1),seznam!$A$2:$C$22,2,FALSE),"------"),"   (",IF(COUNTIF(seznam!$A$2:$A$22, INDEX('sk A,B - Muži'!$AQ$1:$AQ$37,$C16,1) )=1,VLOOKUP( INDEX('sk A,B - Muži'!$AQ$1:$AQ$37,$C16,1),seznam!$A$2:$C$22,3,FALSE),"------"),")")</f>
        <v>Pilát Ondřej   (Klobouky u Brna)</v>
      </c>
      <c r="E17" s="189"/>
      <c r="F17" s="190"/>
      <c r="H17" s="188" t="str">
        <f>CONCATENATE(IF(COUNTIF(seznam!$A$2:$A$22, INDEX('sk A,B - Muži'!$AP$1:$AP$37,$J16,1) )=1,VLOOKUP(INDEX('sk A,B - Muži'!$AP$1:$AP$37,$J16,1),seznam!$A$2:$C$22,2,FALSE),"------"),"   (",IF(COUNTIF(seznam!$A$2:$A$22, INDEX('sk A,B - Muži'!$AP$1:$AP$37,$J16,1) )=1,VLOOKUP( INDEX('sk A,B - Muži'!$AP$1:$AP$37,$J16,1),seznam!$A$2:$C$22,3,FALSE),"------"),")")</f>
        <v>Flajšar Petr   (SKST N. Lískovec)</v>
      </c>
      <c r="I17" s="189"/>
      <c r="J17" s="189"/>
      <c r="K17" s="188" t="str">
        <f>CONCATENATE(IF(COUNTIF(seznam!$A$2:$A$22, INDEX('sk A,B - Muži'!$AQ$1:$AQ$37,$J16,1) )=1,VLOOKUP( INDEX('sk A,B - Muži'!$AQ$1:$AQ$37,$J16,1),seznam!$A$2:$C$22,2,FALSE),"------"),"   (",IF(COUNTIF(seznam!$A$2:$A$22, INDEX('sk A,B - Muži'!$AQ$1:$AQ$37,$J16,1) )=1,VLOOKUP( INDEX('sk A,B - Muži'!$AQ$1:$AQ$37,$J16,1),seznam!$A$2:$C$22,3,FALSE),"------"),")")</f>
        <v>Chofreh Ali   (MS Brno)</v>
      </c>
      <c r="L17" s="189"/>
      <c r="M17" s="190"/>
    </row>
    <row r="18" spans="1:13" ht="14.25" customHeight="1" x14ac:dyDescent="0.2">
      <c r="A18" s="67" t="s">
        <v>20</v>
      </c>
      <c r="B18" s="68" t="s">
        <v>21</v>
      </c>
      <c r="C18" s="68" t="s">
        <v>22</v>
      </c>
      <c r="D18" s="68" t="s">
        <v>23</v>
      </c>
      <c r="E18" s="68" t="s">
        <v>24</v>
      </c>
      <c r="F18" s="69" t="s">
        <v>25</v>
      </c>
      <c r="H18" s="67" t="s">
        <v>20</v>
      </c>
      <c r="I18" s="68" t="s">
        <v>21</v>
      </c>
      <c r="J18" s="68" t="s">
        <v>22</v>
      </c>
      <c r="K18" s="68" t="s">
        <v>23</v>
      </c>
      <c r="L18" s="68" t="s">
        <v>24</v>
      </c>
      <c r="M18" s="69" t="s">
        <v>25</v>
      </c>
    </row>
    <row r="19" spans="1:13" ht="36" customHeight="1" thickBot="1" x14ac:dyDescent="0.25">
      <c r="A19" s="64"/>
      <c r="B19" s="65"/>
      <c r="C19" s="65"/>
      <c r="D19" s="65"/>
      <c r="E19" s="65"/>
      <c r="F19" s="66"/>
      <c r="H19" s="64"/>
      <c r="I19" s="65"/>
      <c r="J19" s="65"/>
      <c r="K19" s="65"/>
      <c r="L19" s="65"/>
      <c r="M19" s="66"/>
    </row>
    <row r="20" spans="1:13" ht="36" customHeight="1" thickBot="1" x14ac:dyDescent="0.25">
      <c r="A20" s="191" t="str">
        <f>CONCATENATE("Rozhodčí: ",VLOOKUP(INDEX('sk A,B - Muži'!$AP$1:$AP$37,$C30,1),seznam!$A$2:$C$22,2))</f>
        <v>Rozhodčí: Pokorný Martin</v>
      </c>
      <c r="B20" s="192"/>
      <c r="C20" s="193"/>
      <c r="D20" s="185" t="s">
        <v>31</v>
      </c>
      <c r="E20" s="186"/>
      <c r="F20" s="187"/>
      <c r="H20" s="191" t="str">
        <f>CONCATENATE("Rozhodčí: ",VLOOKUP(INDEX('sk A,B - Muži'!$AP$1:$AP$37,$J30,1),seznam!$A$2:$C$22,2))</f>
        <v>Rozhodčí: Huták Ondřej</v>
      </c>
      <c r="I20" s="192"/>
      <c r="J20" s="193"/>
      <c r="K20" s="185" t="s">
        <v>31</v>
      </c>
      <c r="L20" s="186"/>
      <c r="M20" s="187"/>
    </row>
    <row r="21" spans="1:13" ht="18" customHeight="1" thickBot="1" x14ac:dyDescent="0.25"/>
    <row r="22" spans="1:13" ht="36" customHeight="1" x14ac:dyDescent="0.2">
      <c r="A22" s="194" t="str">
        <f>'sk A,B - Muži'!$C$1</f>
        <v>Žebříčkový turnaj - U19 M - I.stupeň</v>
      </c>
      <c r="B22" s="195"/>
      <c r="C22" s="195"/>
      <c r="D22" s="195"/>
      <c r="E22" s="195"/>
      <c r="F22" s="196"/>
      <c r="H22" s="194" t="str">
        <f>'sk A,B - Muži'!$C$1</f>
        <v>Žebříčkový turnaj - U19 M - I.stupeň</v>
      </c>
      <c r="I22" s="195"/>
      <c r="J22" s="195"/>
      <c r="K22" s="195"/>
      <c r="L22" s="195"/>
      <c r="M22" s="196"/>
    </row>
    <row r="23" spans="1:13" ht="36" customHeight="1" thickBot="1" x14ac:dyDescent="0.25">
      <c r="A23" s="89" t="str">
        <f>CONCATENATE("Sk: ",MID(INDEX('sk A,B - Muži'!$C$1:'sk A,B - Muži'!$C$17,MOD(TRUNC((COLUMN()-1)/7),2 )*15+2,1),LEN("skupina ")+1,1))</f>
        <v>Sk: A</v>
      </c>
      <c r="B23" s="93" t="str">
        <f>CONCATENATE("kolo: ",   TRUNC((ROW()-1)/21)+1)</f>
        <v>kolo: 2</v>
      </c>
      <c r="C23" s="92">
        <f>TRUNC((ROW()-1)/21)*7 + TRUNC(MOD(ROW()-1,21)/7)  + 3 + MOD(TRUNC((COLUMN()-1)/7),2 )*3</f>
        <v>10</v>
      </c>
      <c r="D23" s="94">
        <f>'sk A,B - Muži'!$AE$1</f>
        <v>45059</v>
      </c>
      <c r="E23" s="94"/>
      <c r="F23" s="90" t="str">
        <f>CONCATENATE("stůl č. ",zápis!I25)</f>
        <v xml:space="preserve">stůl č. </v>
      </c>
      <c r="H23" s="89" t="str">
        <f>CONCATENATE("Sk: ",MID(INDEX('sk A,B - Muži'!$C$1:'sk A,B - Muži'!$C$17,MOD(TRUNC((COLUMN()-1)/7),2 )*15+2,1),LEN("skupina ")+1,1))</f>
        <v>Sk: B</v>
      </c>
      <c r="I23" s="93" t="str">
        <f>CONCATENATE("kolo: ",   TRUNC((ROW()-1)/21)+1)</f>
        <v>kolo: 2</v>
      </c>
      <c r="J23" s="92">
        <f>TRUNC((ROW()-1)/21)*7 + TRUNC(MOD(ROW()-1,21)/7)  + 3 + MOD(TRUNC((COLUMN()-1)/7),2 )*3</f>
        <v>13</v>
      </c>
      <c r="K23" s="94">
        <f>'sk A,B - Muži'!$AE$1</f>
        <v>45059</v>
      </c>
      <c r="L23" s="63"/>
      <c r="M23" s="90" t="str">
        <f>CONCATENATE("stůl č. ",zápis!I28)</f>
        <v xml:space="preserve">stůl č. </v>
      </c>
    </row>
    <row r="24" spans="1:13" ht="36" customHeight="1" thickBot="1" x14ac:dyDescent="0.25">
      <c r="A24" s="188" t="str">
        <f>CONCATENATE(IF(COUNTIF(seznam!$A$2:$A$22, INDEX('sk A,B - Muži'!$AP$1:$AP$37,$C23,1) )=1,VLOOKUP(INDEX('sk A,B - Muži'!$AP$1:$AP$37,$C23,1),seznam!$A$2:$C$22,2,FALSE),"------"),"   (",IF(COUNTIF(seznam!$A$2:$A$22, INDEX('sk A,B - Muži'!$AP$1:$AP$37,$C23,1) )=1,VLOOKUP( INDEX('sk A,B - Muži'!$AP$1:$AP$37,$C23,1),seznam!$A$2:$C$22,3,FALSE),"------"),")")</f>
        <v>Sehnal Richard   (SK Kuřim)</v>
      </c>
      <c r="B24" s="189"/>
      <c r="C24" s="189"/>
      <c r="D24" s="188" t="str">
        <f>CONCATENATE(IF(COUNTIF(seznam!$A$2:$A$22, INDEX('sk A,B - Muži'!$AQ$1:$AQ$37,$C23,1) )=1,VLOOKUP( INDEX('sk A,B - Muži'!$AQ$1:$AQ$37,$C23,1),seznam!$A$2:$C$22,2,FALSE),"------"),"   (",IF(COUNTIF(seznam!$A$2:$A$22, INDEX('sk A,B - Muži'!$AQ$1:$AQ$37,$C23,1) )=1,VLOOKUP( INDEX('sk A,B - Muži'!$AQ$1:$AQ$37,$C23,1),seznam!$A$2:$C$22,3,FALSE),"------"),")")</f>
        <v>Pilát Ondřej   (Klobouky u Brna)</v>
      </c>
      <c r="E24" s="189"/>
      <c r="F24" s="190"/>
      <c r="H24" s="188" t="str">
        <f>CONCATENATE(IF(COUNTIF(seznam!$A$2:$A$22, INDEX('sk A,B - Muži'!$AP$1:$AP$37,$J23,1) )=1,VLOOKUP(INDEX('sk A,B - Muži'!$AP$1:$AP$37,$J23,1),seznam!$A$2:$C$22,2,FALSE),"------"),"   (",IF(COUNTIF(seznam!$A$2:$A$22, INDEX('sk A,B - Muži'!$AP$1:$AP$37,$J23,1) )=1,VLOOKUP( INDEX('sk A,B - Muži'!$AP$1:$AP$37,$J23,1),seznam!$A$2:$C$22,3,FALSE),"------"),")")</f>
        <v>Dočkálek Petr   (Sokol Vracov)</v>
      </c>
      <c r="I24" s="189"/>
      <c r="J24" s="189"/>
      <c r="K24" s="188" t="str">
        <f>CONCATENATE(IF(COUNTIF(seznam!$A$2:$A$22, INDEX('sk A,B - Muži'!$AQ$1:$AQ$37,$J23,1) )=1,VLOOKUP( INDEX('sk A,B - Muži'!$AQ$1:$AQ$37,$J23,1),seznam!$A$2:$C$22,2,FALSE),"------"),"   (",IF(COUNTIF(seznam!$A$2:$A$22, INDEX('sk A,B - Muži'!$AQ$1:$AQ$37,$J23,1) )=1,VLOOKUP( INDEX('sk A,B - Muži'!$AQ$1:$AQ$37,$J23,1),seznam!$A$2:$C$22,3,FALSE),"------"),")")</f>
        <v>Chofreh Ali   (MS Brno)</v>
      </c>
      <c r="L24" s="189"/>
      <c r="M24" s="190"/>
    </row>
    <row r="25" spans="1:13" ht="14.25" customHeight="1" x14ac:dyDescent="0.2">
      <c r="A25" s="67" t="s">
        <v>20</v>
      </c>
      <c r="B25" s="68" t="s">
        <v>21</v>
      </c>
      <c r="C25" s="68" t="s">
        <v>22</v>
      </c>
      <c r="D25" s="68" t="s">
        <v>23</v>
      </c>
      <c r="E25" s="68" t="s">
        <v>24</v>
      </c>
      <c r="F25" s="69" t="s">
        <v>25</v>
      </c>
      <c r="H25" s="67" t="s">
        <v>20</v>
      </c>
      <c r="I25" s="68" t="s">
        <v>21</v>
      </c>
      <c r="J25" s="68" t="s">
        <v>22</v>
      </c>
      <c r="K25" s="68" t="s">
        <v>23</v>
      </c>
      <c r="L25" s="68" t="s">
        <v>24</v>
      </c>
      <c r="M25" s="69" t="s">
        <v>25</v>
      </c>
    </row>
    <row r="26" spans="1:13" ht="36" customHeight="1" thickBot="1" x14ac:dyDescent="0.25">
      <c r="A26" s="64"/>
      <c r="B26" s="65"/>
      <c r="C26" s="65"/>
      <c r="D26" s="65"/>
      <c r="E26" s="65"/>
      <c r="F26" s="66"/>
      <c r="H26" s="64"/>
      <c r="I26" s="65"/>
      <c r="J26" s="65"/>
      <c r="K26" s="65"/>
      <c r="L26" s="65"/>
      <c r="M26" s="66"/>
    </row>
    <row r="27" spans="1:13" ht="36" customHeight="1" thickBot="1" x14ac:dyDescent="0.25">
      <c r="A27" s="191" t="str">
        <f>CONCATENATE("Rozhodčí: ",VLOOKUP(INDEX('sk A,B - Muži'!$AP$1:$AP$37,$C37,1),seznam!$A$2:$C$22,2))</f>
        <v>Rozhodčí: Luska Petr</v>
      </c>
      <c r="B27" s="192"/>
      <c r="C27" s="193"/>
      <c r="D27" s="185" t="s">
        <v>31</v>
      </c>
      <c r="E27" s="186"/>
      <c r="F27" s="187"/>
      <c r="H27" s="191" t="str">
        <f>CONCATENATE("Rozhodčí: ",VLOOKUP(INDEX('sk A,B - Muži'!$AP$1:$AP$37,$J37,1),seznam!$A$2:$C$22,2))</f>
        <v>Rozhodčí: Zukal Filip</v>
      </c>
      <c r="I27" s="192"/>
      <c r="J27" s="193"/>
      <c r="K27" s="185" t="s">
        <v>31</v>
      </c>
      <c r="L27" s="186"/>
      <c r="M27" s="187"/>
    </row>
    <row r="28" spans="1:13" ht="18" customHeight="1" thickBot="1" x14ac:dyDescent="0.25"/>
    <row r="29" spans="1:13" ht="36" customHeight="1" x14ac:dyDescent="0.2">
      <c r="A29" s="194" t="str">
        <f>'sk A,B - Muži'!$C$1</f>
        <v>Žebříčkový turnaj - U19 M - I.stupeň</v>
      </c>
      <c r="B29" s="195"/>
      <c r="C29" s="195"/>
      <c r="D29" s="195"/>
      <c r="E29" s="195"/>
      <c r="F29" s="196"/>
      <c r="H29" s="194" t="str">
        <f>'sk A,B - Muži'!$C$1</f>
        <v>Žebříčkový turnaj - U19 M - I.stupeň</v>
      </c>
      <c r="I29" s="195"/>
      <c r="J29" s="195"/>
      <c r="K29" s="195"/>
      <c r="L29" s="195"/>
      <c r="M29" s="196"/>
    </row>
    <row r="30" spans="1:13" ht="36" customHeight="1" thickBot="1" x14ac:dyDescent="0.25">
      <c r="A30" s="89" t="str">
        <f>CONCATENATE("Sk: ",MID(INDEX('sk A,B - Muži'!$C$1:'sk A,B - Muži'!$C$17,MOD(TRUNC((COLUMN()-1)/7),2 )*15+2,1),LEN("skupina ")+1,1))</f>
        <v>Sk: A</v>
      </c>
      <c r="B30" s="93" t="str">
        <f>CONCATENATE("kolo: ",   TRUNC((ROW()-1)/21)+1)</f>
        <v>kolo: 2</v>
      </c>
      <c r="C30" s="92">
        <f>TRUNC((ROW()-1)/21)*7 + TRUNC(MOD(ROW()-1,21)/7)  + 3 + MOD(TRUNC((COLUMN()-1)/7),2 )*3</f>
        <v>11</v>
      </c>
      <c r="D30" s="94">
        <f>'sk A,B - Muži'!$AE$1</f>
        <v>45059</v>
      </c>
      <c r="E30" s="63"/>
      <c r="F30" s="90" t="str">
        <f>CONCATENATE("stůl č. ",zápis!I26)</f>
        <v xml:space="preserve">stůl č. </v>
      </c>
      <c r="H30" s="89" t="str">
        <f>CONCATENATE("Sk: ",MID(INDEX('sk A,B - Muži'!$C$1:'sk A,B - Muži'!$C$17,MOD(TRUNC((COLUMN()-1)/7),2 )*15+2,1),LEN("skupina ")+1,1))</f>
        <v>Sk: B</v>
      </c>
      <c r="I30" s="93" t="str">
        <f>CONCATENATE("kolo: ",   TRUNC((ROW()-1)/21)+1)</f>
        <v>kolo: 2</v>
      </c>
      <c r="J30" s="92">
        <f>TRUNC((ROW()-1)/21)*7 + TRUNC(MOD(ROW()-1,21)/7)  + 3 + MOD(TRUNC((COLUMN()-1)/7),2 )*3</f>
        <v>14</v>
      </c>
      <c r="K30" s="94">
        <f>'sk A,B - Muži'!$AE$1</f>
        <v>45059</v>
      </c>
      <c r="L30" s="63"/>
      <c r="M30" s="90" t="str">
        <f>CONCATENATE("stůl č. ",zápis!I29)</f>
        <v xml:space="preserve">stůl č. </v>
      </c>
    </row>
    <row r="31" spans="1:13" ht="36" customHeight="1" thickBot="1" x14ac:dyDescent="0.25">
      <c r="A31" s="188" t="str">
        <f>CONCATENATE(IF(COUNTIF(seznam!$A$2:$A$22, INDEX('sk A,B - Muži'!$AP$1:$AP$37,$C30,1) )=1,VLOOKUP(INDEX('sk A,B - Muži'!$AP$1:$AP$37,$C30,1),seznam!$A$2:$C$22,2,FALSE),"------"),"   (",IF(COUNTIF(seznam!$A$2:$A$22, INDEX('sk A,B - Muži'!$AP$1:$AP$37,$C30,1) )=1,VLOOKUP( INDEX('sk A,B - Muži'!$AP$1:$AP$37,$C30,1),seznam!$A$2:$C$22,3,FALSE),"------"),")")</f>
        <v>Pokorný Martin   (KST Blansko)</v>
      </c>
      <c r="B31" s="189"/>
      <c r="C31" s="189"/>
      <c r="D31" s="188" t="str">
        <f>CONCATENATE(IF(COUNTIF(seznam!$A$2:$A$22, INDEX('sk A,B - Muži'!$AQ$1:$AQ$37,$C30,1) )=1,VLOOKUP( INDEX('sk A,B - Muži'!$AQ$1:$AQ$37,$C30,1),seznam!$A$2:$C$22,2,FALSE),"------"),"   (",IF(COUNTIF(seznam!$A$2:$A$22, INDEX('sk A,B - Muži'!$AQ$1:$AQ$37,$C30,1) )=1,VLOOKUP( INDEX('sk A,B - Muži'!$AQ$1:$AQ$37,$C30,1),seznam!$A$2:$C$22,3,FALSE),"------"),")")</f>
        <v>Krištof Martin   (KST Blansko)</v>
      </c>
      <c r="E31" s="189"/>
      <c r="F31" s="190"/>
      <c r="H31" s="188" t="str">
        <f>CONCATENATE(IF(COUNTIF(seznam!$A$2:$A$22, INDEX('sk A,B - Muži'!$AP$1:$AP$37,$J30,1) )=1,VLOOKUP(INDEX('sk A,B - Muži'!$AP$1:$AP$37,$J30,1),seznam!$A$2:$C$22,2,FALSE),"------"),"   (",IF(COUNTIF(seznam!$A$2:$A$22, INDEX('sk A,B - Muži'!$AP$1:$AP$37,$J30,1) )=1,VLOOKUP( INDEX('sk A,B - Muži'!$AP$1:$AP$37,$J30,1),seznam!$A$2:$C$22,3,FALSE),"------"),")")</f>
        <v>Huták Ondřej   (Klobouky u Brna)</v>
      </c>
      <c r="I31" s="189"/>
      <c r="J31" s="189"/>
      <c r="K31" s="188" t="str">
        <f>CONCATENATE(IF(COUNTIF(seznam!$A$2:$A$22, INDEX('sk A,B - Muži'!$AQ$1:$AQ$37,$J30,1) )=1,VLOOKUP( INDEX('sk A,B - Muži'!$AQ$1:$AQ$37,$J30,1),seznam!$A$2:$C$22,2,FALSE),"------"),"   (",IF(COUNTIF(seznam!$A$2:$A$22, INDEX('sk A,B - Muži'!$AQ$1:$AQ$37,$J30,1) )=1,VLOOKUP( INDEX('sk A,B - Muži'!$AQ$1:$AQ$37,$J30,1),seznam!$A$2:$C$22,3,FALSE),"------"),")")</f>
        <v>Flajšar Petr   (SKST N. Lískovec)</v>
      </c>
      <c r="L31" s="189"/>
      <c r="M31" s="190"/>
    </row>
    <row r="32" spans="1:13" ht="14.25" customHeight="1" x14ac:dyDescent="0.2">
      <c r="A32" s="67" t="s">
        <v>20</v>
      </c>
      <c r="B32" s="68" t="s">
        <v>21</v>
      </c>
      <c r="C32" s="68" t="s">
        <v>22</v>
      </c>
      <c r="D32" s="68" t="s">
        <v>23</v>
      </c>
      <c r="E32" s="68" t="s">
        <v>24</v>
      </c>
      <c r="F32" s="69" t="s">
        <v>25</v>
      </c>
      <c r="H32" s="67" t="s">
        <v>20</v>
      </c>
      <c r="I32" s="68" t="s">
        <v>21</v>
      </c>
      <c r="J32" s="68" t="s">
        <v>22</v>
      </c>
      <c r="K32" s="68" t="s">
        <v>23</v>
      </c>
      <c r="L32" s="68" t="s">
        <v>24</v>
      </c>
      <c r="M32" s="69" t="s">
        <v>25</v>
      </c>
    </row>
    <row r="33" spans="1:13" ht="36" customHeight="1" thickBot="1" x14ac:dyDescent="0.25">
      <c r="A33" s="64"/>
      <c r="B33" s="65"/>
      <c r="C33" s="65"/>
      <c r="D33" s="65"/>
      <c r="E33" s="65"/>
      <c r="F33" s="66"/>
      <c r="H33" s="64"/>
      <c r="I33" s="65"/>
      <c r="J33" s="65"/>
      <c r="K33" s="65"/>
      <c r="L33" s="65"/>
      <c r="M33" s="66"/>
    </row>
    <row r="34" spans="1:13" ht="36" customHeight="1" thickBot="1" x14ac:dyDescent="0.25">
      <c r="A34" s="191" t="str">
        <f>CONCATENATE("Rozhodčí: ",VLOOKUP(INDEX('sk A,B - Muži'!$AQ$1:$AQ$37,$C37,1),seznam!$A$2:$C$22,2))</f>
        <v>Rozhodčí: Vokřínek Petr</v>
      </c>
      <c r="B34" s="192"/>
      <c r="C34" s="193"/>
      <c r="D34" s="185" t="s">
        <v>31</v>
      </c>
      <c r="E34" s="186"/>
      <c r="F34" s="187"/>
      <c r="H34" s="191" t="str">
        <f>CONCATENATE("Rozhodčí: ",VLOOKUP(INDEX('sk A,B - Muži'!$AQ$1:$AQ$37,$J37,1),seznam!$A$2:$C$22,2))</f>
        <v>Rozhodčí: Přikryl Lukáš</v>
      </c>
      <c r="I34" s="192"/>
      <c r="J34" s="193"/>
      <c r="K34" s="185" t="s">
        <v>31</v>
      </c>
      <c r="L34" s="186"/>
      <c r="M34" s="187"/>
    </row>
    <row r="35" spans="1:13" ht="18" customHeight="1" thickBot="1" x14ac:dyDescent="0.25"/>
    <row r="36" spans="1:13" ht="36" customHeight="1" x14ac:dyDescent="0.2">
      <c r="A36" s="194" t="str">
        <f>'sk A,B - Muži'!$C$1</f>
        <v>Žebříčkový turnaj - U19 M - I.stupeň</v>
      </c>
      <c r="B36" s="195"/>
      <c r="C36" s="195"/>
      <c r="D36" s="195"/>
      <c r="E36" s="195"/>
      <c r="F36" s="196"/>
      <c r="H36" s="194" t="str">
        <f>'sk A,B - Muži'!$C$1</f>
        <v>Žebříčkový turnaj - U19 M - I.stupeň</v>
      </c>
      <c r="I36" s="195"/>
      <c r="J36" s="195"/>
      <c r="K36" s="195"/>
      <c r="L36" s="195"/>
      <c r="M36" s="196"/>
    </row>
    <row r="37" spans="1:13" ht="36" customHeight="1" thickBot="1" x14ac:dyDescent="0.25">
      <c r="A37" s="89" t="str">
        <f>CONCATENATE("Sk: ",MID(INDEX('sk A,B - Muži'!$C$1:'sk A,B - Muži'!$C$17,MOD(TRUNC((COLUMN()-1)/7),2 )*15+2,1),LEN("skupina ")+1,1))</f>
        <v>Sk: A</v>
      </c>
      <c r="B37" s="93" t="str">
        <f>CONCATENATE("kolo: ",   TRUNC((ROW()-1)/21)+1)</f>
        <v>kolo: 2</v>
      </c>
      <c r="C37" s="92">
        <f>TRUNC((ROW()-1)/21)*7 + TRUNC(MOD(ROW()-1,21)/7)  + 3 + MOD(TRUNC((COLUMN()-1)/7),2 )*3</f>
        <v>12</v>
      </c>
      <c r="D37" s="94">
        <f>'sk A,B - Muži'!$AE$1</f>
        <v>45059</v>
      </c>
      <c r="E37" s="63"/>
      <c r="F37" s="90" t="str">
        <f>CONCATENATE("stůl č. ",zápis!I27)</f>
        <v xml:space="preserve">stůl č. </v>
      </c>
      <c r="H37" s="89" t="str">
        <f>CONCATENATE("Sk: ",MID(INDEX('sk A,B - Muži'!$C$1:'sk A,B - Muži'!$C$17,MOD(TRUNC((COLUMN()-1)/7),2 )*15+2,1),LEN("skupina ")+1,1))</f>
        <v>Sk: B</v>
      </c>
      <c r="I37" s="93" t="str">
        <f>CONCATENATE("kolo: ",   TRUNC((ROW()-1)/21)+1)</f>
        <v>kolo: 2</v>
      </c>
      <c r="J37" s="92">
        <f>TRUNC((ROW()-1)/21)*7 + TRUNC(MOD(ROW()-1,21)/7)  + 3 + MOD(TRUNC((COLUMN()-1)/7),2 )*3</f>
        <v>15</v>
      </c>
      <c r="K37" s="94">
        <f>'sk A,B - Muži'!$AE$1</f>
        <v>45059</v>
      </c>
      <c r="L37" s="63"/>
      <c r="M37" s="90" t="str">
        <f>CONCATENATE("stůl č. ",zápis!I30)</f>
        <v xml:space="preserve">stůl č. </v>
      </c>
    </row>
    <row r="38" spans="1:13" ht="36" customHeight="1" thickBot="1" x14ac:dyDescent="0.25">
      <c r="A38" s="188" t="str">
        <f>CONCATENATE(IF(COUNTIF(seznam!$A$2:$A$22, INDEX('sk A,B - Muži'!$AP$1:$AP$37,$C37,1) )=1,VLOOKUP(INDEX('sk A,B - Muži'!$AP$1:$AP$37,$C37,1),seznam!$A$2:$C$22,2,FALSE),"------"),"   (",IF(COUNTIF(seznam!$A$2:$A$22, INDEX('sk A,B - Muži'!$AP$1:$AP$37,$C37,1) )=1,VLOOKUP( INDEX('sk A,B - Muži'!$AP$1:$AP$37,$C37,1),seznam!$A$2:$C$22,3,FALSE),"------"),")")</f>
        <v>Luska Petr   (MS Brno)</v>
      </c>
      <c r="B38" s="189"/>
      <c r="C38" s="189"/>
      <c r="D38" s="188" t="str">
        <f>CONCATENATE(IF(COUNTIF(seznam!$A$2:$A$22, INDEX('sk A,B - Muži'!$AQ$1:$AQ$37,$C37,1) )=1,VLOOKUP( INDEX('sk A,B - Muži'!$AQ$1:$AQ$37,$C37,1),seznam!$A$2:$C$22,2,FALSE),"------"),"   (",IF(COUNTIF(seznam!$A$2:$A$22, INDEX('sk A,B - Muži'!$AQ$1:$AQ$37,$C37,1) )=1,VLOOKUP( INDEX('sk A,B - Muži'!$AQ$1:$AQ$37,$C37,1),seznam!$A$2:$C$22,3,FALSE),"------"),")")</f>
        <v>Vokřínek Petr   (MS Brno)</v>
      </c>
      <c r="E38" s="189"/>
      <c r="F38" s="190"/>
      <c r="H38" s="188" t="str">
        <f>CONCATENATE(IF(COUNTIF(seznam!$A$2:$A$22, INDEX('sk A,B - Muži'!$AP$1:$AP$37,$J37,1) )=1,VLOOKUP(INDEX('sk A,B - Muži'!$AP$1:$AP$37,$J37,1),seznam!$A$2:$C$22,2,FALSE),"------"),"   (",IF(COUNTIF(seznam!$A$2:$A$22, INDEX('sk A,B - Muži'!$AP$1:$AP$37,$J37,1) )=1,VLOOKUP( INDEX('sk A,B - Muži'!$AP$1:$AP$37,$J37,1),seznam!$A$2:$C$22,3,FALSE),"------"),")")</f>
        <v>Zukal Filip   (KST Blansko)</v>
      </c>
      <c r="I38" s="189"/>
      <c r="J38" s="189"/>
      <c r="K38" s="188" t="str">
        <f>CONCATENATE(IF(COUNTIF(seznam!$A$2:$A$22, INDEX('sk A,B - Muži'!$AQ$1:$AQ$37,$J37,1) )=1,VLOOKUP( INDEX('sk A,B - Muži'!$AQ$1:$AQ$37,$J37,1),seznam!$A$2:$C$22,2,FALSE),"------"),"   (",IF(COUNTIF(seznam!$A$2:$A$22, INDEX('sk A,B - Muži'!$AQ$1:$AQ$37,$J37,1) )=1,VLOOKUP( INDEX('sk A,B - Muži'!$AQ$1:$AQ$37,$J37,1),seznam!$A$2:$C$22,3,FALSE),"------"),")")</f>
        <v>Přikryl Lukáš   (KST Blansko)</v>
      </c>
      <c r="L38" s="189"/>
      <c r="M38" s="190"/>
    </row>
    <row r="39" spans="1:13" ht="14.25" customHeight="1" x14ac:dyDescent="0.2">
      <c r="A39" s="67" t="s">
        <v>20</v>
      </c>
      <c r="B39" s="68" t="s">
        <v>21</v>
      </c>
      <c r="C39" s="68" t="s">
        <v>22</v>
      </c>
      <c r="D39" s="68" t="s">
        <v>23</v>
      </c>
      <c r="E39" s="68" t="s">
        <v>24</v>
      </c>
      <c r="F39" s="69" t="s">
        <v>25</v>
      </c>
      <c r="H39" s="67" t="s">
        <v>20</v>
      </c>
      <c r="I39" s="68" t="s">
        <v>21</v>
      </c>
      <c r="J39" s="68" t="s">
        <v>22</v>
      </c>
      <c r="K39" s="68" t="s">
        <v>23</v>
      </c>
      <c r="L39" s="68" t="s">
        <v>24</v>
      </c>
      <c r="M39" s="69" t="s">
        <v>25</v>
      </c>
    </row>
    <row r="40" spans="1:13" ht="36" customHeight="1" thickBot="1" x14ac:dyDescent="0.25">
      <c r="A40" s="64"/>
      <c r="B40" s="65"/>
      <c r="C40" s="65"/>
      <c r="D40" s="65"/>
      <c r="E40" s="65"/>
      <c r="F40" s="66"/>
      <c r="H40" s="64"/>
      <c r="I40" s="65"/>
      <c r="J40" s="65"/>
      <c r="K40" s="65"/>
      <c r="L40" s="65"/>
      <c r="M40" s="66"/>
    </row>
    <row r="41" spans="1:13" ht="36" customHeight="1" thickBot="1" x14ac:dyDescent="0.25">
      <c r="A41" s="191" t="str">
        <f>CONCATENATE("Rozhodčí: ",VLOOKUP(INDEX('sk A,B - Muži'!$AP$1:$AP$37,$C23,1),seznam!$A$2:$C$22,2))</f>
        <v>Rozhodčí: Sehnal Richard</v>
      </c>
      <c r="B41" s="192"/>
      <c r="C41" s="193"/>
      <c r="D41" s="185" t="s">
        <v>31</v>
      </c>
      <c r="E41" s="186"/>
      <c r="F41" s="187"/>
      <c r="H41" s="191" t="str">
        <f>CONCATENATE("Rozhodčí: ",VLOOKUP(INDEX('sk A,B - Muži'!$AP$1:$AP$37,$J23,1),seznam!$A$2:$C$22,2))</f>
        <v>Rozhodčí: Dočkálek Petr</v>
      </c>
      <c r="I41" s="192"/>
      <c r="J41" s="193"/>
      <c r="K41" s="185" t="s">
        <v>31</v>
      </c>
      <c r="L41" s="186"/>
      <c r="M41" s="187"/>
    </row>
    <row r="42" spans="1:13" ht="18" customHeight="1" thickBot="1" x14ac:dyDescent="0.25"/>
    <row r="43" spans="1:13" ht="36" customHeight="1" x14ac:dyDescent="0.2">
      <c r="A43" s="194" t="str">
        <f>'sk A,B - Muži'!$C$1</f>
        <v>Žebříčkový turnaj - U19 M - I.stupeň</v>
      </c>
      <c r="B43" s="195"/>
      <c r="C43" s="195"/>
      <c r="D43" s="195"/>
      <c r="E43" s="195"/>
      <c r="F43" s="196"/>
      <c r="H43" s="194" t="str">
        <f>'sk A,B - Muži'!$C$1</f>
        <v>Žebříčkový turnaj - U19 M - I.stupeň</v>
      </c>
      <c r="I43" s="195"/>
      <c r="J43" s="195"/>
      <c r="K43" s="195"/>
      <c r="L43" s="195"/>
      <c r="M43" s="196"/>
    </row>
    <row r="44" spans="1:13" ht="36" customHeight="1" thickBot="1" x14ac:dyDescent="0.25">
      <c r="A44" s="89" t="str">
        <f>CONCATENATE("Sk: ",MID(INDEX('sk A,B - Muži'!$C$1:'sk A,B - Muži'!$C$17,MOD(TRUNC((COLUMN()-1)/7),2 )*15+2,1),LEN("skupina ")+1,1))</f>
        <v>Sk: A</v>
      </c>
      <c r="B44" s="93" t="str">
        <f>CONCATENATE("kolo: ",   TRUNC((ROW()-1)/21)+1)</f>
        <v>kolo: 3</v>
      </c>
      <c r="C44" s="92">
        <f>TRUNC((ROW()-1)/21)*7 + TRUNC(MOD(ROW()-1,21)/7)  + 3 + MOD(TRUNC((COLUMN()-1)/7),2 )*3</f>
        <v>17</v>
      </c>
      <c r="D44" s="94">
        <f>'sk A,B - Muži'!$AE$1</f>
        <v>45059</v>
      </c>
      <c r="E44" s="94"/>
      <c r="F44" s="90" t="str">
        <f>CONCATENATE("stůl č. ",zápis!I46)</f>
        <v xml:space="preserve">stůl č. </v>
      </c>
      <c r="H44" s="89" t="str">
        <f>CONCATENATE("Sk: ",MID(INDEX('sk A,B - Muži'!$C$1:'sk A,B - Muži'!$C$17,MOD(TRUNC((COLUMN()-1)/7),2 )*15+2,1),LEN("skupina ")+1,1))</f>
        <v>Sk: B</v>
      </c>
      <c r="I44" s="93" t="str">
        <f>CONCATENATE("kolo: ",   TRUNC((ROW()-1)/21)+1)</f>
        <v>kolo: 3</v>
      </c>
      <c r="J44" s="92">
        <f>TRUNC((ROW()-1)/21)*7 + TRUNC(MOD(ROW()-1,21)/7)  + 3 + MOD(TRUNC((COLUMN()-1)/7),2 )*3</f>
        <v>20</v>
      </c>
      <c r="K44" s="94">
        <f>'sk A,B - Muži'!$AE$1</f>
        <v>45059</v>
      </c>
      <c r="L44" s="63"/>
      <c r="M44" s="90" t="str">
        <f>CONCATENATE("stůl č. ",zápis!I49)</f>
        <v xml:space="preserve">stůl č. </v>
      </c>
    </row>
    <row r="45" spans="1:13" ht="36" customHeight="1" thickBot="1" x14ac:dyDescent="0.25">
      <c r="A45" s="188" t="str">
        <f>CONCATENATE(IF(COUNTIF(seznam!$A$2:$A$22, INDEX('sk A,B - Muži'!$AP$1:$AP$37,$C44,1) )=1,VLOOKUP(INDEX('sk A,B - Muži'!$AP$1:$AP$37,$C44,1),seznam!$A$2:$C$22,2,FALSE),"------"),"   (",IF(COUNTIF(seznam!$A$2:$A$22, INDEX('sk A,B - Muži'!$AP$1:$AP$37,$C44,1) )=1,VLOOKUP( INDEX('sk A,B - Muži'!$AP$1:$AP$37,$C44,1),seznam!$A$2:$C$22,3,FALSE),"------"),")")</f>
        <v>Vokřínek Petr   (MS Brno)</v>
      </c>
      <c r="B45" s="189"/>
      <c r="C45" s="189"/>
      <c r="D45" s="188" t="str">
        <f>CONCATENATE(IF(COUNTIF(seznam!$A$2:$A$22, INDEX('sk A,B - Muži'!$AQ$1:$AQ$37,$C44,1) )=1,VLOOKUP( INDEX('sk A,B - Muži'!$AQ$1:$AQ$37,$C44,1),seznam!$A$2:$C$22,2,FALSE),"------"),"   (",IF(COUNTIF(seznam!$A$2:$A$22, INDEX('sk A,B - Muži'!$AQ$1:$AQ$37,$C44,1) )=1,VLOOKUP( INDEX('sk A,B - Muži'!$AQ$1:$AQ$37,$C44,1),seznam!$A$2:$C$22,3,FALSE),"------"),")")</f>
        <v>Sehnal Richard   (SK Kuřim)</v>
      </c>
      <c r="E45" s="189"/>
      <c r="F45" s="190"/>
      <c r="H45" s="188" t="str">
        <f>CONCATENATE(IF(COUNTIF(seznam!$A$2:$A$22, INDEX('sk A,B - Muži'!$AP$1:$AP$37,$J44,1) )=1,VLOOKUP(INDEX('sk A,B - Muži'!$AP$1:$AP$37,$J44,1),seznam!$A$2:$C$22,2,FALSE),"------"),"   (",IF(COUNTIF(seznam!$A$2:$A$22, INDEX('sk A,B - Muži'!$AP$1:$AP$37,$J44,1) )=1,VLOOKUP( INDEX('sk A,B - Muži'!$AP$1:$AP$37,$J44,1),seznam!$A$2:$C$22,3,FALSE),"------"),")")</f>
        <v>Přikryl Lukáš   (KST Blansko)</v>
      </c>
      <c r="I45" s="189"/>
      <c r="J45" s="189"/>
      <c r="K45" s="188" t="str">
        <f>CONCATENATE(IF(COUNTIF(seznam!$A$2:$A$22, INDEX('sk A,B - Muži'!$AQ$1:$AQ$37,$J44,1) )=1,VLOOKUP( INDEX('sk A,B - Muži'!$AQ$1:$AQ$37,$J44,1),seznam!$A$2:$C$22,2,FALSE),"------"),"   (",IF(COUNTIF(seznam!$A$2:$A$22, INDEX('sk A,B - Muži'!$AQ$1:$AQ$37,$J44,1) )=1,VLOOKUP( INDEX('sk A,B - Muži'!$AQ$1:$AQ$37,$J44,1),seznam!$A$2:$C$22,3,FALSE),"------"),")")</f>
        <v>Dočkálek Petr   (Sokol Vracov)</v>
      </c>
      <c r="L45" s="189"/>
      <c r="M45" s="190"/>
    </row>
    <row r="46" spans="1:13" ht="14.25" customHeight="1" x14ac:dyDescent="0.2">
      <c r="A46" s="67" t="s">
        <v>20</v>
      </c>
      <c r="B46" s="68" t="s">
        <v>21</v>
      </c>
      <c r="C46" s="68" t="s">
        <v>22</v>
      </c>
      <c r="D46" s="68" t="s">
        <v>23</v>
      </c>
      <c r="E46" s="68" t="s">
        <v>24</v>
      </c>
      <c r="F46" s="69" t="s">
        <v>25</v>
      </c>
      <c r="H46" s="67" t="s">
        <v>20</v>
      </c>
      <c r="I46" s="68" t="s">
        <v>21</v>
      </c>
      <c r="J46" s="68" t="s">
        <v>22</v>
      </c>
      <c r="K46" s="68" t="s">
        <v>23</v>
      </c>
      <c r="L46" s="68" t="s">
        <v>24</v>
      </c>
      <c r="M46" s="69" t="s">
        <v>25</v>
      </c>
    </row>
    <row r="47" spans="1:13" ht="36" customHeight="1" thickBot="1" x14ac:dyDescent="0.25">
      <c r="A47" s="64"/>
      <c r="B47" s="65"/>
      <c r="C47" s="65"/>
      <c r="D47" s="65"/>
      <c r="E47" s="65"/>
      <c r="F47" s="66"/>
      <c r="H47" s="64"/>
      <c r="I47" s="65"/>
      <c r="J47" s="65"/>
      <c r="K47" s="65"/>
      <c r="L47" s="65"/>
      <c r="M47" s="66"/>
    </row>
    <row r="48" spans="1:13" ht="36" customHeight="1" thickBot="1" x14ac:dyDescent="0.25">
      <c r="A48" s="197" t="s">
        <v>30</v>
      </c>
      <c r="B48" s="186"/>
      <c r="C48" s="198"/>
      <c r="D48" s="185" t="s">
        <v>31</v>
      </c>
      <c r="E48" s="186"/>
      <c r="F48" s="187"/>
      <c r="H48" s="197" t="s">
        <v>30</v>
      </c>
      <c r="I48" s="186"/>
      <c r="J48" s="198"/>
      <c r="K48" s="185" t="s">
        <v>31</v>
      </c>
      <c r="L48" s="186"/>
      <c r="M48" s="187"/>
    </row>
    <row r="49" spans="1:13" ht="18" customHeight="1" thickBot="1" x14ac:dyDescent="0.25"/>
    <row r="50" spans="1:13" ht="36" customHeight="1" x14ac:dyDescent="0.2">
      <c r="A50" s="194" t="str">
        <f>'sk A,B - Muži'!$C$1</f>
        <v>Žebříčkový turnaj - U19 M - I.stupeň</v>
      </c>
      <c r="B50" s="195"/>
      <c r="C50" s="195"/>
      <c r="D50" s="195"/>
      <c r="E50" s="195"/>
      <c r="F50" s="196"/>
      <c r="H50" s="194" t="str">
        <f>'sk A,B - Muži'!$C$1</f>
        <v>Žebříčkový turnaj - U19 M - I.stupeň</v>
      </c>
      <c r="I50" s="195"/>
      <c r="J50" s="195"/>
      <c r="K50" s="195"/>
      <c r="L50" s="195"/>
      <c r="M50" s="196"/>
    </row>
    <row r="51" spans="1:13" ht="36" customHeight="1" thickBot="1" x14ac:dyDescent="0.25">
      <c r="A51" s="89" t="str">
        <f>CONCATENATE("Sk: ",MID(INDEX('sk A,B - Muži'!$C$1:'sk A,B - Muži'!$C$17,MOD(TRUNC((COLUMN()-1)/7),2 )*15+2,1),LEN("skupina ")+1,1))</f>
        <v>Sk: A</v>
      </c>
      <c r="B51" s="93" t="str">
        <f>CONCATENATE("kolo: ",   TRUNC((ROW()-1)/21)+1)</f>
        <v>kolo: 3</v>
      </c>
      <c r="C51" s="92">
        <f>TRUNC((ROW()-1)/21)*7 + TRUNC(MOD(ROW()-1,21)/7)  + 3 + MOD(TRUNC((COLUMN()-1)/7),2 )*3</f>
        <v>18</v>
      </c>
      <c r="D51" s="94">
        <f>'sk A,B - Muži'!$AE$1</f>
        <v>45059</v>
      </c>
      <c r="E51" s="63"/>
      <c r="F51" s="90" t="str">
        <f>CONCATENATE("stůl č. ",zápis!I47)</f>
        <v xml:space="preserve">stůl č. </v>
      </c>
      <c r="H51" s="89" t="str">
        <f>CONCATENATE("Sk: ",MID(INDEX('sk A,B - Muži'!$C$1:'sk A,B - Muži'!$C$17,MOD(TRUNC((COLUMN()-1)/7),2 )*15+2,1),LEN("skupina ")+1,1))</f>
        <v>Sk: B</v>
      </c>
      <c r="I51" s="93" t="str">
        <f>CONCATENATE("kolo: ",   TRUNC((ROW()-1)/21)+1)</f>
        <v>kolo: 3</v>
      </c>
      <c r="J51" s="92">
        <f>TRUNC((ROW()-1)/21)*7 + TRUNC(MOD(ROW()-1,21)/7)  + 3 + MOD(TRUNC((COLUMN()-1)/7),2 )*3</f>
        <v>21</v>
      </c>
      <c r="K51" s="94">
        <f>'sk A,B - Muži'!$AE$1</f>
        <v>45059</v>
      </c>
      <c r="L51" s="63"/>
      <c r="M51" s="90" t="str">
        <f>CONCATENATE("stůl č. ",zápis!I50)</f>
        <v xml:space="preserve">stůl č. </v>
      </c>
    </row>
    <row r="52" spans="1:13" ht="36" customHeight="1" thickBot="1" x14ac:dyDescent="0.25">
      <c r="A52" s="188" t="str">
        <f>CONCATENATE(IF(COUNTIF(seznam!$A$2:$A$22, INDEX('sk A,B - Muži'!$AP$1:$AP$37,$C51,1) )=1,VLOOKUP(INDEX('sk A,B - Muži'!$AP$1:$AP$37,$C51,1),seznam!$A$2:$C$22,2,FALSE),"------"),"   (",IF(COUNTIF(seznam!$A$2:$A$22, INDEX('sk A,B - Muži'!$AP$1:$AP$37,$C51,1) )=1,VLOOKUP( INDEX('sk A,B - Muži'!$AP$1:$AP$37,$C51,1),seznam!$A$2:$C$22,3,FALSE),"------"),")")</f>
        <v>Krištof Martin   (KST Blansko)</v>
      </c>
      <c r="B52" s="189"/>
      <c r="C52" s="189"/>
      <c r="D52" s="188" t="str">
        <f>CONCATENATE(IF(COUNTIF(seznam!$A$2:$A$22, INDEX('sk A,B - Muži'!$AQ$1:$AQ$37,$C51,1) )=1,VLOOKUP( INDEX('sk A,B - Muži'!$AQ$1:$AQ$37,$C51,1),seznam!$A$2:$C$22,2,FALSE),"------"),"   (",IF(COUNTIF(seznam!$A$2:$A$22, INDEX('sk A,B - Muži'!$AQ$1:$AQ$37,$C51,1) )=1,VLOOKUP( INDEX('sk A,B - Muži'!$AQ$1:$AQ$37,$C51,1),seznam!$A$2:$C$22,3,FALSE),"------"),")")</f>
        <v>Luska Petr   (MS Brno)</v>
      </c>
      <c r="E52" s="189"/>
      <c r="F52" s="190"/>
      <c r="H52" s="188" t="str">
        <f>CONCATENATE(IF(COUNTIF(seznam!$A$2:$A$22, INDEX('sk A,B - Muži'!$AP$1:$AP$37,$J51,1) )=1,VLOOKUP(INDEX('sk A,B - Muži'!$AP$1:$AP$37,$J51,1),seznam!$A$2:$C$22,2,FALSE),"------"),"   (",IF(COUNTIF(seznam!$A$2:$A$22, INDEX('sk A,B - Muži'!$AP$1:$AP$37,$J51,1) )=1,VLOOKUP( INDEX('sk A,B - Muži'!$AP$1:$AP$37,$J51,1),seznam!$A$2:$C$22,3,FALSE),"------"),")")</f>
        <v>Flajšar Petr   (SKST N. Lískovec)</v>
      </c>
      <c r="I52" s="189"/>
      <c r="J52" s="189"/>
      <c r="K52" s="188" t="str">
        <f>CONCATENATE(IF(COUNTIF(seznam!$A$2:$A$22, INDEX('sk A,B - Muži'!$AQ$1:$AQ$37,$J51,1) )=1,VLOOKUP( INDEX('sk A,B - Muži'!$AQ$1:$AQ$37,$J51,1),seznam!$A$2:$C$22,2,FALSE),"------"),"   (",IF(COUNTIF(seznam!$A$2:$A$22, INDEX('sk A,B - Muži'!$AQ$1:$AQ$37,$J51,1) )=1,VLOOKUP( INDEX('sk A,B - Muži'!$AQ$1:$AQ$37,$J51,1),seznam!$A$2:$C$22,3,FALSE),"------"),")")</f>
        <v>Zukal Filip   (KST Blansko)</v>
      </c>
      <c r="L52" s="189"/>
      <c r="M52" s="190"/>
    </row>
    <row r="53" spans="1:13" ht="14.25" customHeight="1" x14ac:dyDescent="0.2">
      <c r="A53" s="67" t="s">
        <v>20</v>
      </c>
      <c r="B53" s="68" t="s">
        <v>21</v>
      </c>
      <c r="C53" s="68" t="s">
        <v>22</v>
      </c>
      <c r="D53" s="68" t="s">
        <v>23</v>
      </c>
      <c r="E53" s="68" t="s">
        <v>24</v>
      </c>
      <c r="F53" s="69" t="s">
        <v>25</v>
      </c>
      <c r="H53" s="67" t="s">
        <v>20</v>
      </c>
      <c r="I53" s="68" t="s">
        <v>21</v>
      </c>
      <c r="J53" s="68" t="s">
        <v>22</v>
      </c>
      <c r="K53" s="68" t="s">
        <v>23</v>
      </c>
      <c r="L53" s="68" t="s">
        <v>24</v>
      </c>
      <c r="M53" s="69" t="s">
        <v>25</v>
      </c>
    </row>
    <row r="54" spans="1:13" ht="36" customHeight="1" thickBot="1" x14ac:dyDescent="0.25">
      <c r="A54" s="64"/>
      <c r="B54" s="65"/>
      <c r="C54" s="65"/>
      <c r="D54" s="65"/>
      <c r="E54" s="65"/>
      <c r="F54" s="66"/>
      <c r="H54" s="64"/>
      <c r="I54" s="65"/>
      <c r="J54" s="65"/>
      <c r="K54" s="65"/>
      <c r="L54" s="65"/>
      <c r="M54" s="66"/>
    </row>
    <row r="55" spans="1:13" ht="36" customHeight="1" thickBot="1" x14ac:dyDescent="0.25">
      <c r="A55" s="197" t="s">
        <v>30</v>
      </c>
      <c r="B55" s="186"/>
      <c r="C55" s="198"/>
      <c r="D55" s="185" t="s">
        <v>31</v>
      </c>
      <c r="E55" s="186"/>
      <c r="F55" s="187"/>
      <c r="H55" s="197" t="s">
        <v>30</v>
      </c>
      <c r="I55" s="186"/>
      <c r="J55" s="198"/>
      <c r="K55" s="185" t="s">
        <v>31</v>
      </c>
      <c r="L55" s="186"/>
      <c r="M55" s="187"/>
    </row>
    <row r="56" spans="1:13" ht="18" customHeight="1" thickBot="1" x14ac:dyDescent="0.25"/>
    <row r="57" spans="1:13" ht="36" customHeight="1" x14ac:dyDescent="0.2">
      <c r="A57" s="194" t="str">
        <f>'sk A,B - Muži'!$C$1</f>
        <v>Žebříčkový turnaj - U19 M - I.stupeň</v>
      </c>
      <c r="B57" s="195"/>
      <c r="C57" s="195"/>
      <c r="D57" s="195"/>
      <c r="E57" s="195"/>
      <c r="F57" s="196"/>
      <c r="H57" s="194" t="str">
        <f>'sk A,B - Muži'!$C$1</f>
        <v>Žebříčkový turnaj - U19 M - I.stupeň</v>
      </c>
      <c r="I57" s="195"/>
      <c r="J57" s="195"/>
      <c r="K57" s="195"/>
      <c r="L57" s="195"/>
      <c r="M57" s="196"/>
    </row>
    <row r="58" spans="1:13" ht="36" customHeight="1" thickBot="1" x14ac:dyDescent="0.25">
      <c r="A58" s="89" t="str">
        <f>CONCATENATE("Sk: ",MID(INDEX('sk A,B - Muži'!$C$1:'sk A,B - Muži'!$C$17,MOD(TRUNC((COLUMN()-1)/7),2 )*15+2,1),LEN("skupina ")+1,1))</f>
        <v>Sk: A</v>
      </c>
      <c r="B58" s="93" t="str">
        <f>CONCATENATE("kolo: ",   TRUNC((ROW()-1)/21)+1)</f>
        <v>kolo: 3</v>
      </c>
      <c r="C58" s="92">
        <f>TRUNC((ROW()-1)/21)*7 + TRUNC(MOD(ROW()-1,21)/7)  + 3 + MOD(TRUNC((COLUMN()-1)/7),2 )*3</f>
        <v>19</v>
      </c>
      <c r="D58" s="94">
        <f>'sk A,B - Muži'!$AE$1</f>
        <v>45059</v>
      </c>
      <c r="E58" s="63"/>
      <c r="F58" s="90" t="str">
        <f>CONCATENATE("stůl č. ",zápis!I48)</f>
        <v xml:space="preserve">stůl č. </v>
      </c>
      <c r="H58" s="89" t="str">
        <f>CONCATENATE("Sk: ",MID(INDEX('sk A,B - Muži'!$C$1:'sk A,B - Muži'!$C$17,MOD(TRUNC((COLUMN()-1)/7),2 )*15+2,1),LEN("skupina ")+1,1))</f>
        <v>Sk: B</v>
      </c>
      <c r="I58" s="93" t="str">
        <f>CONCATENATE("kolo: ",   TRUNC((ROW()-1)/21)+1)</f>
        <v>kolo: 3</v>
      </c>
      <c r="J58" s="92">
        <f>TRUNC((ROW()-1)/21)*7 + TRUNC(MOD(ROW()-1,21)/7)  + 3 + MOD(TRUNC((COLUMN()-1)/7),2 )*3</f>
        <v>22</v>
      </c>
      <c r="K58" s="94">
        <f>'sk A,B - Muži'!$AE$1</f>
        <v>45059</v>
      </c>
      <c r="L58" s="63"/>
      <c r="M58" s="90" t="str">
        <f>CONCATENATE("stůl č. ",zápis!I51)</f>
        <v xml:space="preserve">stůl č. </v>
      </c>
    </row>
    <row r="59" spans="1:13" ht="36" customHeight="1" thickBot="1" x14ac:dyDescent="0.25">
      <c r="A59" s="188" t="str">
        <f>CONCATENATE(IF(COUNTIF(seznam!$A$2:$A$22, INDEX('sk A,B - Muži'!$AP$1:$AP$37,$C58,1) )=1,VLOOKUP(INDEX('sk A,B - Muži'!$AP$1:$AP$37,$C58,1),seznam!$A$2:$C$22,2,FALSE),"------"),"   (",IF(COUNTIF(seznam!$A$2:$A$22, INDEX('sk A,B - Muži'!$AP$1:$AP$37,$C58,1) )=1,VLOOKUP( INDEX('sk A,B - Muži'!$AP$1:$AP$37,$C58,1),seznam!$A$2:$C$22,3,FALSE),"------"),")")</f>
        <v>Pilát Ondřej   (Klobouky u Brna)</v>
      </c>
      <c r="B59" s="189"/>
      <c r="C59" s="189"/>
      <c r="D59" s="188" t="str">
        <f>CONCATENATE(IF(COUNTIF(seznam!$A$2:$A$22, INDEX('sk A,B - Muži'!$AQ$1:$AQ$37,$C58,1) )=1,VLOOKUP( INDEX('sk A,B - Muži'!$AQ$1:$AQ$37,$C58,1),seznam!$A$2:$C$22,2,FALSE),"------"),"   (",IF(COUNTIF(seznam!$A$2:$A$22, INDEX('sk A,B - Muži'!$AQ$1:$AQ$37,$C58,1) )=1,VLOOKUP( INDEX('sk A,B - Muži'!$AQ$1:$AQ$37,$C58,1),seznam!$A$2:$C$22,3,FALSE),"------"),")")</f>
        <v>Pokorný Martin   (KST Blansko)</v>
      </c>
      <c r="E59" s="189"/>
      <c r="F59" s="190"/>
      <c r="H59" s="188" t="str">
        <f>CONCATENATE(IF(COUNTIF(seznam!$A$2:$A$22, INDEX('sk A,B - Muži'!$AP$1:$AP$37,$J58,1) )=1,VLOOKUP(INDEX('sk A,B - Muži'!$AP$1:$AP$37,$J58,1),seznam!$A$2:$C$22,2,FALSE),"------"),"   (",IF(COUNTIF(seznam!$A$2:$A$22, INDEX('sk A,B - Muži'!$AP$1:$AP$37,$J58,1) )=1,VLOOKUP( INDEX('sk A,B - Muži'!$AP$1:$AP$37,$J58,1),seznam!$A$2:$C$22,3,FALSE),"------"),")")</f>
        <v>Chofreh Ali   (MS Brno)</v>
      </c>
      <c r="I59" s="189"/>
      <c r="J59" s="189"/>
      <c r="K59" s="188" t="str">
        <f>CONCATENATE(IF(COUNTIF(seznam!$A$2:$A$22, INDEX('sk A,B - Muži'!$AQ$1:$AQ$37,$J58,1) )=1,VLOOKUP( INDEX('sk A,B - Muži'!$AQ$1:$AQ$37,$J58,1),seznam!$A$2:$C$22,2,FALSE),"------"),"   (",IF(COUNTIF(seznam!$A$2:$A$22, INDEX('sk A,B - Muži'!$AQ$1:$AQ$37,$J58,1) )=1,VLOOKUP( INDEX('sk A,B - Muži'!$AQ$1:$AQ$37,$J58,1),seznam!$A$2:$C$22,3,FALSE),"------"),")")</f>
        <v>Huták Ondřej   (Klobouky u Brna)</v>
      </c>
      <c r="L59" s="189"/>
      <c r="M59" s="190"/>
    </row>
    <row r="60" spans="1:13" ht="14.25" customHeight="1" x14ac:dyDescent="0.2">
      <c r="A60" s="67" t="s">
        <v>20</v>
      </c>
      <c r="B60" s="68" t="s">
        <v>21</v>
      </c>
      <c r="C60" s="68" t="s">
        <v>22</v>
      </c>
      <c r="D60" s="68" t="s">
        <v>23</v>
      </c>
      <c r="E60" s="68" t="s">
        <v>24</v>
      </c>
      <c r="F60" s="69" t="s">
        <v>25</v>
      </c>
      <c r="H60" s="67" t="s">
        <v>20</v>
      </c>
      <c r="I60" s="68" t="s">
        <v>21</v>
      </c>
      <c r="J60" s="68" t="s">
        <v>22</v>
      </c>
      <c r="K60" s="68" t="s">
        <v>23</v>
      </c>
      <c r="L60" s="68" t="s">
        <v>24</v>
      </c>
      <c r="M60" s="69" t="s">
        <v>25</v>
      </c>
    </row>
    <row r="61" spans="1:13" ht="36" customHeight="1" thickBot="1" x14ac:dyDescent="0.25">
      <c r="A61" s="64"/>
      <c r="B61" s="65"/>
      <c r="C61" s="65"/>
      <c r="D61" s="65"/>
      <c r="E61" s="65"/>
      <c r="F61" s="66"/>
      <c r="H61" s="64"/>
      <c r="I61" s="65"/>
      <c r="J61" s="65"/>
      <c r="K61" s="65"/>
      <c r="L61" s="65"/>
      <c r="M61" s="66"/>
    </row>
    <row r="62" spans="1:13" ht="36" customHeight="1" thickBot="1" x14ac:dyDescent="0.25">
      <c r="A62" s="197" t="s">
        <v>30</v>
      </c>
      <c r="B62" s="186"/>
      <c r="C62" s="198"/>
      <c r="D62" s="185" t="s">
        <v>31</v>
      </c>
      <c r="E62" s="186"/>
      <c r="F62" s="187"/>
      <c r="H62" s="197" t="s">
        <v>30</v>
      </c>
      <c r="I62" s="186"/>
      <c r="J62" s="198"/>
      <c r="K62" s="185" t="s">
        <v>31</v>
      </c>
      <c r="L62" s="186"/>
      <c r="M62" s="187"/>
    </row>
    <row r="63" spans="1:13" ht="18" customHeight="1" thickBot="1" x14ac:dyDescent="0.25"/>
    <row r="64" spans="1:13" ht="36" customHeight="1" x14ac:dyDescent="0.2">
      <c r="A64" s="194" t="str">
        <f>'sk A,B - Muži'!$C$1</f>
        <v>Žebříčkový turnaj - U19 M - I.stupeň</v>
      </c>
      <c r="B64" s="195"/>
      <c r="C64" s="195"/>
      <c r="D64" s="195"/>
      <c r="E64" s="195"/>
      <c r="F64" s="196"/>
      <c r="H64" s="194" t="str">
        <f>'sk A,B - Muži'!$C$1</f>
        <v>Žebříčkový turnaj - U19 M - I.stupeň</v>
      </c>
      <c r="I64" s="195"/>
      <c r="J64" s="195"/>
      <c r="K64" s="195"/>
      <c r="L64" s="195"/>
      <c r="M64" s="196"/>
    </row>
    <row r="65" spans="1:13" ht="36" customHeight="1" thickBot="1" x14ac:dyDescent="0.25">
      <c r="A65" s="89" t="str">
        <f>CONCATENATE("Sk: ",MID(INDEX('sk A,B - Muži'!$C$1:'sk A,B - Muži'!$C$17,MOD(TRUNC((COLUMN()-1)/7),2 )*15+2,1),LEN("skupina ")+1,1))</f>
        <v>Sk: A</v>
      </c>
      <c r="B65" s="93" t="str">
        <f>CONCATENATE("kolo: ",   TRUNC((ROW()-1)/21)+1)</f>
        <v>kolo: 4</v>
      </c>
      <c r="C65" s="92">
        <f>TRUNC((ROW()-1)/21)*7 + TRUNC(MOD(ROW()-1,21)/7)  + 3 + MOD(TRUNC((COLUMN()-1)/7),2 )*3</f>
        <v>24</v>
      </c>
      <c r="D65" s="94">
        <f>'sk A,B - Muži'!$AE$1</f>
        <v>45059</v>
      </c>
      <c r="E65" s="94"/>
      <c r="F65" s="90" t="str">
        <f>CONCATENATE("stůl č. ",zápis!I67)</f>
        <v xml:space="preserve">stůl č. </v>
      </c>
      <c r="H65" s="89" t="str">
        <f>CONCATENATE("Sk: ",MID(INDEX('sk A,B - Muži'!$C$1:'sk A,B - Muži'!$C$17,MOD(TRUNC((COLUMN()-1)/7),2 )*15+2,1),LEN("skupina ")+1,1))</f>
        <v>Sk: B</v>
      </c>
      <c r="I65" s="93" t="str">
        <f>CONCATENATE("kolo: ",   TRUNC((ROW()-1)/21)+1)</f>
        <v>kolo: 4</v>
      </c>
      <c r="J65" s="92">
        <f>TRUNC((ROW()-1)/21)*7 + TRUNC(MOD(ROW()-1,21)/7)  + 3 + MOD(TRUNC((COLUMN()-1)/7),2 )*3</f>
        <v>27</v>
      </c>
      <c r="K65" s="94">
        <f>'sk A,B - Muži'!$AE$1</f>
        <v>45059</v>
      </c>
      <c r="L65" s="63"/>
      <c r="M65" s="90" t="str">
        <f>CONCATENATE("stůl č. ",zápis!I70)</f>
        <v xml:space="preserve">stůl č. </v>
      </c>
    </row>
    <row r="66" spans="1:13" ht="36" customHeight="1" thickBot="1" x14ac:dyDescent="0.25">
      <c r="A66" s="188" t="str">
        <f>CONCATENATE(IF(COUNTIF(seznam!$A$2:$A$22, INDEX('sk A,B - Muži'!$AP$1:$AP$37,$C65,1) )=1,VLOOKUP(INDEX('sk A,B - Muži'!$AP$1:$AP$37,$C65,1),seznam!$A$2:$C$22,2,FALSE),"------"),"   (",IF(COUNTIF(seznam!$A$2:$A$22, INDEX('sk A,B - Muži'!$AP$1:$AP$37,$C65,1) )=1,VLOOKUP( INDEX('sk A,B - Muži'!$AP$1:$AP$37,$C65,1),seznam!$A$2:$C$22,3,FALSE),"------"),")")</f>
        <v>Sehnal Richard   (SK Kuřim)</v>
      </c>
      <c r="B66" s="189"/>
      <c r="C66" s="189"/>
      <c r="D66" s="188" t="str">
        <f>CONCATENATE(IF(COUNTIF(seznam!$A$2:$A$22, INDEX('sk A,B - Muži'!$AQ$1:$AQ$37,$C65,1) )=1,VLOOKUP( INDEX('sk A,B - Muži'!$AQ$1:$AQ$37,$C65,1),seznam!$A$2:$C$22,2,FALSE),"------"),"   (",IF(COUNTIF(seznam!$A$2:$A$22, INDEX('sk A,B - Muži'!$AQ$1:$AQ$37,$C65,1) )=1,VLOOKUP( INDEX('sk A,B - Muži'!$AQ$1:$AQ$37,$C65,1),seznam!$A$2:$C$22,3,FALSE),"------"),")")</f>
        <v>Pokorný Martin   (KST Blansko)</v>
      </c>
      <c r="E66" s="189"/>
      <c r="F66" s="190"/>
      <c r="H66" s="188" t="str">
        <f>CONCATENATE(IF(COUNTIF(seznam!$A$2:$A$22, INDEX('sk A,B - Muži'!$AP$1:$AP$37,$J65,1) )=1,VLOOKUP(INDEX('sk A,B - Muži'!$AP$1:$AP$37,$J65,1),seznam!$A$2:$C$22,2,FALSE),"------"),"   (",IF(COUNTIF(seznam!$A$2:$A$22, INDEX('sk A,B - Muži'!$AP$1:$AP$37,$J65,1) )=1,VLOOKUP( INDEX('sk A,B - Muži'!$AP$1:$AP$37,$J65,1),seznam!$A$2:$C$22,3,FALSE),"------"),")")</f>
        <v>Dočkálek Petr   (Sokol Vracov)</v>
      </c>
      <c r="I66" s="189"/>
      <c r="J66" s="189"/>
      <c r="K66" s="188" t="str">
        <f>CONCATENATE(IF(COUNTIF(seznam!$A$2:$A$22, INDEX('sk A,B - Muži'!$AQ$1:$AQ$37,$J65,1) )=1,VLOOKUP( INDEX('sk A,B - Muži'!$AQ$1:$AQ$37,$J65,1),seznam!$A$2:$C$22,2,FALSE),"------"),"   (",IF(COUNTIF(seznam!$A$2:$A$22, INDEX('sk A,B - Muži'!$AQ$1:$AQ$37,$J65,1) )=1,VLOOKUP( INDEX('sk A,B - Muži'!$AQ$1:$AQ$37,$J65,1),seznam!$A$2:$C$22,3,FALSE),"------"),")")</f>
        <v>Huták Ondřej   (Klobouky u Brna)</v>
      </c>
      <c r="L66" s="189"/>
      <c r="M66" s="190"/>
    </row>
    <row r="67" spans="1:13" ht="14.25" customHeight="1" x14ac:dyDescent="0.2">
      <c r="A67" s="67" t="s">
        <v>20</v>
      </c>
      <c r="B67" s="68" t="s">
        <v>21</v>
      </c>
      <c r="C67" s="68" t="s">
        <v>22</v>
      </c>
      <c r="D67" s="68" t="s">
        <v>23</v>
      </c>
      <c r="E67" s="68" t="s">
        <v>24</v>
      </c>
      <c r="F67" s="69" t="s">
        <v>25</v>
      </c>
      <c r="H67" s="67" t="s">
        <v>20</v>
      </c>
      <c r="I67" s="68" t="s">
        <v>21</v>
      </c>
      <c r="J67" s="68" t="s">
        <v>22</v>
      </c>
      <c r="K67" s="68" t="s">
        <v>23</v>
      </c>
      <c r="L67" s="68" t="s">
        <v>24</v>
      </c>
      <c r="M67" s="69" t="s">
        <v>25</v>
      </c>
    </row>
    <row r="68" spans="1:13" ht="36" customHeight="1" thickBot="1" x14ac:dyDescent="0.25">
      <c r="A68" s="64"/>
      <c r="B68" s="65"/>
      <c r="C68" s="65"/>
      <c r="D68" s="65"/>
      <c r="E68" s="65"/>
      <c r="F68" s="66"/>
      <c r="H68" s="64"/>
      <c r="I68" s="65"/>
      <c r="J68" s="65"/>
      <c r="K68" s="65"/>
      <c r="L68" s="65"/>
      <c r="M68" s="66"/>
    </row>
    <row r="69" spans="1:13" ht="36" customHeight="1" thickBot="1" x14ac:dyDescent="0.25">
      <c r="A69" s="197" t="s">
        <v>30</v>
      </c>
      <c r="B69" s="186"/>
      <c r="C69" s="198"/>
      <c r="D69" s="185" t="s">
        <v>31</v>
      </c>
      <c r="E69" s="186"/>
      <c r="F69" s="187"/>
      <c r="H69" s="197" t="s">
        <v>30</v>
      </c>
      <c r="I69" s="186"/>
      <c r="J69" s="198"/>
      <c r="K69" s="185" t="s">
        <v>31</v>
      </c>
      <c r="L69" s="186"/>
      <c r="M69" s="187"/>
    </row>
    <row r="70" spans="1:13" ht="18" customHeight="1" thickBot="1" x14ac:dyDescent="0.25"/>
    <row r="71" spans="1:13" ht="36" customHeight="1" x14ac:dyDescent="0.2">
      <c r="A71" s="194" t="str">
        <f>'sk A,B - Muži'!$C$1</f>
        <v>Žebříčkový turnaj - U19 M - I.stupeň</v>
      </c>
      <c r="B71" s="195"/>
      <c r="C71" s="195"/>
      <c r="D71" s="195"/>
      <c r="E71" s="195"/>
      <c r="F71" s="196"/>
      <c r="H71" s="194" t="str">
        <f>'sk A,B - Muži'!$C$1</f>
        <v>Žebříčkový turnaj - U19 M - I.stupeň</v>
      </c>
      <c r="I71" s="195"/>
      <c r="J71" s="195"/>
      <c r="K71" s="195"/>
      <c r="L71" s="195"/>
      <c r="M71" s="196"/>
    </row>
    <row r="72" spans="1:13" ht="36" customHeight="1" thickBot="1" x14ac:dyDescent="0.25">
      <c r="A72" s="89" t="str">
        <f>CONCATENATE("Sk: ",MID(INDEX('sk A,B - Muži'!$C$1:'sk A,B - Muži'!$C$17,MOD(TRUNC((COLUMN()-1)/7),2 )*15+2,1),LEN("skupina ")+1,1))</f>
        <v>Sk: A</v>
      </c>
      <c r="B72" s="93" t="str">
        <f>CONCATENATE("kolo: ",   TRUNC((ROW()-1)/21)+1)</f>
        <v>kolo: 4</v>
      </c>
      <c r="C72" s="92">
        <f>TRUNC((ROW()-1)/21)*7 + TRUNC(MOD(ROW()-1,21)/7)  + 3 + MOD(TRUNC((COLUMN()-1)/7),2 )*3</f>
        <v>25</v>
      </c>
      <c r="D72" s="94">
        <f>'sk A,B - Muži'!$AE$1</f>
        <v>45059</v>
      </c>
      <c r="E72" s="63"/>
      <c r="F72" s="90" t="str">
        <f>CONCATENATE("stůl č. ",zápis!I68)</f>
        <v xml:space="preserve">stůl č. </v>
      </c>
      <c r="H72" s="89" t="str">
        <f>CONCATENATE("Sk: ",MID(INDEX('sk A,B - Muži'!$C$1:'sk A,B - Muži'!$C$17,MOD(TRUNC((COLUMN()-1)/7),2 )*15+2,1),LEN("skupina ")+1,1))</f>
        <v>Sk: B</v>
      </c>
      <c r="I72" s="93" t="str">
        <f>CONCATENATE("kolo: ",   TRUNC((ROW()-1)/21)+1)</f>
        <v>kolo: 4</v>
      </c>
      <c r="J72" s="92">
        <f>TRUNC((ROW()-1)/21)*7 + TRUNC(MOD(ROW()-1,21)/7)  + 3 + MOD(TRUNC((COLUMN()-1)/7),2 )*3</f>
        <v>28</v>
      </c>
      <c r="K72" s="94">
        <f>'sk A,B - Muži'!$AE$1</f>
        <v>45059</v>
      </c>
      <c r="L72" s="63"/>
      <c r="M72" s="90" t="str">
        <f>CONCATENATE("stůl č. ",zápis!I71)</f>
        <v xml:space="preserve">stůl č. </v>
      </c>
    </row>
    <row r="73" spans="1:13" ht="36" customHeight="1" thickBot="1" x14ac:dyDescent="0.25">
      <c r="A73" s="188" t="str">
        <f>CONCATENATE(IF(COUNTIF(seznam!$A$2:$A$22, INDEX('sk A,B - Muži'!$AP$1:$AP$37,$C72,1) )=1,VLOOKUP(INDEX('sk A,B - Muži'!$AP$1:$AP$37,$C72,1),seznam!$A$2:$C$22,2,FALSE),"------"),"   (",IF(COUNTIF(seznam!$A$2:$A$22, INDEX('sk A,B - Muži'!$AP$1:$AP$37,$C72,1) )=1,VLOOKUP( INDEX('sk A,B - Muži'!$AP$1:$AP$37,$C72,1),seznam!$A$2:$C$22,3,FALSE),"------"),")")</f>
        <v>Luska Petr   (MS Brno)</v>
      </c>
      <c r="B73" s="189"/>
      <c r="C73" s="189"/>
      <c r="D73" s="188" t="str">
        <f>CONCATENATE(IF(COUNTIF(seznam!$A$2:$A$22, INDEX('sk A,B - Muži'!$AQ$1:$AQ$37,$C72,1) )=1,VLOOKUP( INDEX('sk A,B - Muži'!$AQ$1:$AQ$37,$C72,1),seznam!$A$2:$C$22,2,FALSE),"------"),"   (",IF(COUNTIF(seznam!$A$2:$A$22, INDEX('sk A,B - Muži'!$AQ$1:$AQ$37,$C72,1) )=1,VLOOKUP( INDEX('sk A,B - Muži'!$AQ$1:$AQ$37,$C72,1),seznam!$A$2:$C$22,3,FALSE),"------"),")")</f>
        <v>Pilát Ondřej   (Klobouky u Brna)</v>
      </c>
      <c r="E73" s="189"/>
      <c r="F73" s="190"/>
      <c r="H73" s="188" t="str">
        <f>CONCATENATE(IF(COUNTIF(seznam!$A$2:$A$22, INDEX('sk A,B - Muži'!$AP$1:$AP$37,$J72,1) )=1,VLOOKUP(INDEX('sk A,B - Muži'!$AP$1:$AP$37,$J72,1),seznam!$A$2:$C$22,2,FALSE),"------"),"   (",IF(COUNTIF(seznam!$A$2:$A$22, INDEX('sk A,B - Muži'!$AP$1:$AP$37,$J72,1) )=1,VLOOKUP( INDEX('sk A,B - Muži'!$AP$1:$AP$37,$J72,1),seznam!$A$2:$C$22,3,FALSE),"------"),")")</f>
        <v>Zukal Filip   (KST Blansko)</v>
      </c>
      <c r="I73" s="189"/>
      <c r="J73" s="189"/>
      <c r="K73" s="188" t="str">
        <f>CONCATENATE(IF(COUNTIF(seznam!$A$2:$A$22, INDEX('sk A,B - Muži'!$AQ$1:$AQ$37,$J72,1) )=1,VLOOKUP( INDEX('sk A,B - Muži'!$AQ$1:$AQ$37,$J72,1),seznam!$A$2:$C$22,2,FALSE),"------"),"   (",IF(COUNTIF(seznam!$A$2:$A$22, INDEX('sk A,B - Muži'!$AQ$1:$AQ$37,$J72,1) )=1,VLOOKUP( INDEX('sk A,B - Muži'!$AQ$1:$AQ$37,$J72,1),seznam!$A$2:$C$22,3,FALSE),"------"),")")</f>
        <v>Chofreh Ali   (MS Brno)</v>
      </c>
      <c r="L73" s="189"/>
      <c r="M73" s="190"/>
    </row>
    <row r="74" spans="1:13" ht="14.25" customHeight="1" x14ac:dyDescent="0.2">
      <c r="A74" s="67" t="s">
        <v>20</v>
      </c>
      <c r="B74" s="68" t="s">
        <v>21</v>
      </c>
      <c r="C74" s="68" t="s">
        <v>22</v>
      </c>
      <c r="D74" s="68" t="s">
        <v>23</v>
      </c>
      <c r="E74" s="68" t="s">
        <v>24</v>
      </c>
      <c r="F74" s="69" t="s">
        <v>25</v>
      </c>
      <c r="H74" s="67" t="s">
        <v>20</v>
      </c>
      <c r="I74" s="68" t="s">
        <v>21</v>
      </c>
      <c r="J74" s="68" t="s">
        <v>22</v>
      </c>
      <c r="K74" s="68" t="s">
        <v>23</v>
      </c>
      <c r="L74" s="68" t="s">
        <v>24</v>
      </c>
      <c r="M74" s="69" t="s">
        <v>25</v>
      </c>
    </row>
    <row r="75" spans="1:13" ht="36" customHeight="1" thickBot="1" x14ac:dyDescent="0.25">
      <c r="A75" s="64"/>
      <c r="B75" s="65"/>
      <c r="C75" s="65"/>
      <c r="D75" s="65"/>
      <c r="E75" s="65"/>
      <c r="F75" s="66"/>
      <c r="H75" s="64"/>
      <c r="I75" s="65"/>
      <c r="J75" s="65"/>
      <c r="K75" s="65"/>
      <c r="L75" s="65"/>
      <c r="M75" s="66"/>
    </row>
    <row r="76" spans="1:13" ht="36" customHeight="1" thickBot="1" x14ac:dyDescent="0.25">
      <c r="A76" s="197" t="s">
        <v>30</v>
      </c>
      <c r="B76" s="186"/>
      <c r="C76" s="198"/>
      <c r="D76" s="185" t="s">
        <v>31</v>
      </c>
      <c r="E76" s="186"/>
      <c r="F76" s="187"/>
      <c r="H76" s="197" t="s">
        <v>30</v>
      </c>
      <c r="I76" s="186"/>
      <c r="J76" s="198"/>
      <c r="K76" s="185" t="s">
        <v>31</v>
      </c>
      <c r="L76" s="186"/>
      <c r="M76" s="187"/>
    </row>
    <row r="77" spans="1:13" ht="18" customHeight="1" thickBot="1" x14ac:dyDescent="0.25"/>
    <row r="78" spans="1:13" ht="36" customHeight="1" x14ac:dyDescent="0.2">
      <c r="A78" s="194" t="str">
        <f>'sk A,B - Muži'!$C$1</f>
        <v>Žebříčkový turnaj - U19 M - I.stupeň</v>
      </c>
      <c r="B78" s="195"/>
      <c r="C78" s="195"/>
      <c r="D78" s="195"/>
      <c r="E78" s="195"/>
      <c r="F78" s="196"/>
      <c r="H78" s="194" t="str">
        <f>'sk A,B - Muži'!$C$1</f>
        <v>Žebříčkový turnaj - U19 M - I.stupeň</v>
      </c>
      <c r="I78" s="195"/>
      <c r="J78" s="195"/>
      <c r="K78" s="195"/>
      <c r="L78" s="195"/>
      <c r="M78" s="196"/>
    </row>
    <row r="79" spans="1:13" ht="36" customHeight="1" thickBot="1" x14ac:dyDescent="0.25">
      <c r="A79" s="89" t="str">
        <f>CONCATENATE("Sk: ",MID(INDEX('sk A,B - Muži'!$C$1:'sk A,B - Muži'!$C$17,MOD(TRUNC((COLUMN()-1)/7),2 )*15+2,1),LEN("skupina ")+1,1))</f>
        <v>Sk: A</v>
      </c>
      <c r="B79" s="93" t="str">
        <f>CONCATENATE("kolo: ",   TRUNC((ROW()-1)/21)+1)</f>
        <v>kolo: 4</v>
      </c>
      <c r="C79" s="92">
        <f>TRUNC((ROW()-1)/21)*7 + TRUNC(MOD(ROW()-1,21)/7)  + 3 + MOD(TRUNC((COLUMN()-1)/7),2 )*3</f>
        <v>26</v>
      </c>
      <c r="D79" s="94">
        <f>'sk A,B - Muži'!$AE$1</f>
        <v>45059</v>
      </c>
      <c r="E79" s="63"/>
      <c r="F79" s="90" t="str">
        <f>CONCATENATE("stůl č. ",zápis!I69)</f>
        <v xml:space="preserve">stůl č. </v>
      </c>
      <c r="H79" s="89" t="str">
        <f>CONCATENATE("Sk: ",MID(INDEX('sk A,B - Muži'!$C$1:'sk A,B - Muži'!$C$17,MOD(TRUNC((COLUMN()-1)/7),2 )*15+2,1),LEN("skupina ")+1,1))</f>
        <v>Sk: B</v>
      </c>
      <c r="I79" s="93" t="str">
        <f>CONCATENATE("kolo: ",   TRUNC((ROW()-1)/21)+1)</f>
        <v>kolo: 4</v>
      </c>
      <c r="J79" s="92">
        <f>TRUNC((ROW()-1)/21)*7 + TRUNC(MOD(ROW()-1,21)/7)  + 3 + MOD(TRUNC((COLUMN()-1)/7),2 )*3</f>
        <v>29</v>
      </c>
      <c r="K79" s="94">
        <f>'sk A,B - Muži'!$AE$1</f>
        <v>45059</v>
      </c>
      <c r="L79" s="63"/>
      <c r="M79" s="90" t="str">
        <f>CONCATENATE("stůl č. ",zápis!I72)</f>
        <v xml:space="preserve">stůl č. </v>
      </c>
    </row>
    <row r="80" spans="1:13" ht="36" customHeight="1" thickBot="1" x14ac:dyDescent="0.25">
      <c r="A80" s="188" t="str">
        <f>CONCATENATE(IF(COUNTIF(seznam!$A$2:$A$22, INDEX('sk A,B - Muži'!$AP$1:$AP$37,$C79,1) )=1,VLOOKUP(INDEX('sk A,B - Muži'!$AP$1:$AP$37,$C79,1),seznam!$A$2:$C$22,2,FALSE),"------"),"   (",IF(COUNTIF(seznam!$A$2:$A$22, INDEX('sk A,B - Muži'!$AP$1:$AP$37,$C79,1) )=1,VLOOKUP( INDEX('sk A,B - Muži'!$AP$1:$AP$37,$C79,1),seznam!$A$2:$C$22,3,FALSE),"------"),")")</f>
        <v>Vokřínek Petr   (MS Brno)</v>
      </c>
      <c r="B80" s="189"/>
      <c r="C80" s="189"/>
      <c r="D80" s="188" t="str">
        <f>CONCATENATE(IF(COUNTIF(seznam!$A$2:$A$22, INDEX('sk A,B - Muži'!$AQ$1:$AQ$37,$C79,1) )=1,VLOOKUP( INDEX('sk A,B - Muži'!$AQ$1:$AQ$37,$C79,1),seznam!$A$2:$C$22,2,FALSE),"------"),"   (",IF(COUNTIF(seznam!$A$2:$A$22, INDEX('sk A,B - Muži'!$AQ$1:$AQ$37,$C79,1) )=1,VLOOKUP( INDEX('sk A,B - Muži'!$AQ$1:$AQ$37,$C79,1),seznam!$A$2:$C$22,3,FALSE),"------"),")")</f>
        <v>Krištof Martin   (KST Blansko)</v>
      </c>
      <c r="E80" s="189"/>
      <c r="F80" s="190"/>
      <c r="H80" s="188" t="str">
        <f>CONCATENATE(IF(COUNTIF(seznam!$A$2:$A$22, INDEX('sk A,B - Muži'!$AP$1:$AP$37,$J79,1) )=1,VLOOKUP(INDEX('sk A,B - Muži'!$AP$1:$AP$37,$J79,1),seznam!$A$2:$C$22,2,FALSE),"------"),"   (",IF(COUNTIF(seznam!$A$2:$A$22, INDEX('sk A,B - Muži'!$AP$1:$AP$37,$J79,1) )=1,VLOOKUP( INDEX('sk A,B - Muži'!$AP$1:$AP$37,$J79,1),seznam!$A$2:$C$22,3,FALSE),"------"),")")</f>
        <v>Přikryl Lukáš   (KST Blansko)</v>
      </c>
      <c r="I80" s="189"/>
      <c r="J80" s="189"/>
      <c r="K80" s="188" t="str">
        <f>CONCATENATE(IF(COUNTIF(seznam!$A$2:$A$22, INDEX('sk A,B - Muži'!$AQ$1:$AQ$37,$J79,1) )=1,VLOOKUP( INDEX('sk A,B - Muži'!$AQ$1:$AQ$37,$J79,1),seznam!$A$2:$C$22,2,FALSE),"------"),"   (",IF(COUNTIF(seznam!$A$2:$A$22, INDEX('sk A,B - Muži'!$AQ$1:$AQ$37,$J79,1) )=1,VLOOKUP( INDEX('sk A,B - Muži'!$AQ$1:$AQ$37,$J79,1),seznam!$A$2:$C$22,3,FALSE),"------"),")")</f>
        <v>Flajšar Petr   (SKST N. Lískovec)</v>
      </c>
      <c r="L80" s="189"/>
      <c r="M80" s="190"/>
    </row>
    <row r="81" spans="1:13" ht="14.25" customHeight="1" x14ac:dyDescent="0.2">
      <c r="A81" s="67" t="s">
        <v>20</v>
      </c>
      <c r="B81" s="68" t="s">
        <v>21</v>
      </c>
      <c r="C81" s="68" t="s">
        <v>22</v>
      </c>
      <c r="D81" s="68" t="s">
        <v>23</v>
      </c>
      <c r="E81" s="68" t="s">
        <v>24</v>
      </c>
      <c r="F81" s="69" t="s">
        <v>25</v>
      </c>
      <c r="H81" s="67" t="s">
        <v>20</v>
      </c>
      <c r="I81" s="68" t="s">
        <v>21</v>
      </c>
      <c r="J81" s="68" t="s">
        <v>22</v>
      </c>
      <c r="K81" s="68" t="s">
        <v>23</v>
      </c>
      <c r="L81" s="68" t="s">
        <v>24</v>
      </c>
      <c r="M81" s="69" t="s">
        <v>25</v>
      </c>
    </row>
    <row r="82" spans="1:13" ht="36" customHeight="1" thickBot="1" x14ac:dyDescent="0.25">
      <c r="A82" s="64"/>
      <c r="B82" s="65"/>
      <c r="C82" s="65"/>
      <c r="D82" s="65"/>
      <c r="E82" s="65"/>
      <c r="F82" s="66"/>
      <c r="H82" s="64"/>
      <c r="I82" s="65"/>
      <c r="J82" s="65"/>
      <c r="K82" s="65"/>
      <c r="L82" s="65"/>
      <c r="M82" s="66"/>
    </row>
    <row r="83" spans="1:13" ht="36" customHeight="1" thickBot="1" x14ac:dyDescent="0.25">
      <c r="A83" s="197" t="s">
        <v>30</v>
      </c>
      <c r="B83" s="186"/>
      <c r="C83" s="198"/>
      <c r="D83" s="185" t="s">
        <v>31</v>
      </c>
      <c r="E83" s="186"/>
      <c r="F83" s="187"/>
      <c r="H83" s="197" t="s">
        <v>30</v>
      </c>
      <c r="I83" s="186"/>
      <c r="J83" s="198"/>
      <c r="K83" s="185" t="s">
        <v>31</v>
      </c>
      <c r="L83" s="186"/>
      <c r="M83" s="187"/>
    </row>
    <row r="84" spans="1:13" ht="18" customHeight="1" thickBot="1" x14ac:dyDescent="0.25"/>
    <row r="85" spans="1:13" ht="36" customHeight="1" x14ac:dyDescent="0.2">
      <c r="A85" s="194" t="str">
        <f>'sk A,B - Muži'!$C$1</f>
        <v>Žebříčkový turnaj - U19 M - I.stupeň</v>
      </c>
      <c r="B85" s="195"/>
      <c r="C85" s="195"/>
      <c r="D85" s="195"/>
      <c r="E85" s="195"/>
      <c r="F85" s="196"/>
      <c r="H85" s="194" t="str">
        <f>'sk A,B - Muži'!$C$1</f>
        <v>Žebříčkový turnaj - U19 M - I.stupeň</v>
      </c>
      <c r="I85" s="195"/>
      <c r="J85" s="195"/>
      <c r="K85" s="195"/>
      <c r="L85" s="195"/>
      <c r="M85" s="196"/>
    </row>
    <row r="86" spans="1:13" ht="36" customHeight="1" thickBot="1" x14ac:dyDescent="0.25">
      <c r="A86" s="89" t="str">
        <f>CONCATENATE("Sk: ",MID(INDEX('sk A,B - Muži'!$C$1:'sk A,B - Muži'!$C$17,MOD(TRUNC((COLUMN()-1)/7),2 )*15+2,1),LEN("skupina ")+1,1))</f>
        <v>Sk: A</v>
      </c>
      <c r="B86" s="93" t="str">
        <f>CONCATENATE("kolo: ",   TRUNC((ROW()-1)/21)+1)</f>
        <v>kolo: 5</v>
      </c>
      <c r="C86" s="92">
        <f>TRUNC((ROW()-1)/21)*7 + TRUNC(MOD(ROW()-1,21)/7)  + 3 + MOD(TRUNC((COLUMN()-1)/7),2 )*3</f>
        <v>31</v>
      </c>
      <c r="D86" s="94">
        <f>'sk A,B - Muži'!$AE$1</f>
        <v>45059</v>
      </c>
      <c r="E86" s="94"/>
      <c r="F86" s="90" t="str">
        <f>CONCATENATE("stůl č. ",zápis!I87)</f>
        <v xml:space="preserve">stůl č. </v>
      </c>
      <c r="H86" s="89" t="str">
        <f>CONCATENATE("Sk: ",MID(INDEX('sk A,B - Muži'!$C$1:'sk A,B - Muži'!$C$17,MOD(TRUNC((COLUMN()-1)/7),2 )*15+2,1),LEN("skupina ")+1,1))</f>
        <v>Sk: B</v>
      </c>
      <c r="I86" s="93" t="str">
        <f>CONCATENATE("kolo: ",   TRUNC((ROW()-1)/21)+1)</f>
        <v>kolo: 5</v>
      </c>
      <c r="J86" s="92">
        <f>TRUNC((ROW()-1)/21)*7 + TRUNC(MOD(ROW()-1,21)/7)  + 3 + MOD(TRUNC((COLUMN()-1)/7),2 )*3</f>
        <v>34</v>
      </c>
      <c r="K86" s="94">
        <f>'sk A,B - Muži'!$AE$1</f>
        <v>45059</v>
      </c>
      <c r="L86" s="63"/>
      <c r="M86" s="90" t="str">
        <f>CONCATENATE("stůl č. ",zápis!I90)</f>
        <v xml:space="preserve">stůl č. </v>
      </c>
    </row>
    <row r="87" spans="1:13" ht="36" customHeight="1" thickBot="1" x14ac:dyDescent="0.25">
      <c r="A87" s="188" t="str">
        <f>CONCATENATE(IF(COUNTIF(seznam!$A$2:$A$22, INDEX('sk A,B - Muži'!$AP$1:$AP$37,$C86,1) )=1,VLOOKUP(INDEX('sk A,B - Muži'!$AP$1:$AP$37,$C86,1),seznam!$A$2:$C$22,2,FALSE),"------"),"   (",IF(COUNTIF(seznam!$A$2:$A$22, INDEX('sk A,B - Muži'!$AP$1:$AP$37,$C86,1) )=1,VLOOKUP( INDEX('sk A,B - Muži'!$AP$1:$AP$37,$C86,1),seznam!$A$2:$C$22,3,FALSE),"------"),")")</f>
        <v>Krištof Martin   (KST Blansko)</v>
      </c>
      <c r="B87" s="189"/>
      <c r="C87" s="189"/>
      <c r="D87" s="188" t="str">
        <f>CONCATENATE(IF(COUNTIF(seznam!$A$2:$A$22, INDEX('sk A,B - Muži'!$AQ$1:$AQ$37,$C86,1) )=1,VLOOKUP( INDEX('sk A,B - Muži'!$AQ$1:$AQ$37,$C86,1),seznam!$A$2:$C$22,2,FALSE),"------"),"   (",IF(COUNTIF(seznam!$A$2:$A$22, INDEX('sk A,B - Muži'!$AQ$1:$AQ$37,$C86,1) )=1,VLOOKUP( INDEX('sk A,B - Muži'!$AQ$1:$AQ$37,$C86,1),seznam!$A$2:$C$22,3,FALSE),"------"),")")</f>
        <v>Sehnal Richard   (SK Kuřim)</v>
      </c>
      <c r="E87" s="189"/>
      <c r="F87" s="190"/>
      <c r="H87" s="188" t="str">
        <f>CONCATENATE(IF(COUNTIF(seznam!$A$2:$A$22, INDEX('sk A,B - Muži'!$AP$1:$AP$37,$J86,1) )=1,VLOOKUP(INDEX('sk A,B - Muži'!$AP$1:$AP$37,$J86,1),seznam!$A$2:$C$22,2,FALSE),"------"),"   (",IF(COUNTIF(seznam!$A$2:$A$22, INDEX('sk A,B - Muži'!$AP$1:$AP$37,$J86,1) )=1,VLOOKUP( INDEX('sk A,B - Muži'!$AP$1:$AP$37,$J86,1),seznam!$A$2:$C$22,3,FALSE),"------"),")")</f>
        <v>Flajšar Petr   (SKST N. Lískovec)</v>
      </c>
      <c r="I87" s="189"/>
      <c r="J87" s="189"/>
      <c r="K87" s="188" t="str">
        <f>CONCATENATE(IF(COUNTIF(seznam!$A$2:$A$22, INDEX('sk A,B - Muži'!$AQ$1:$AQ$37,$J86,1) )=1,VLOOKUP( INDEX('sk A,B - Muži'!$AQ$1:$AQ$37,$J86,1),seznam!$A$2:$C$22,2,FALSE),"------"),"   (",IF(COUNTIF(seznam!$A$2:$A$22, INDEX('sk A,B - Muži'!$AQ$1:$AQ$37,$J86,1) )=1,VLOOKUP( INDEX('sk A,B - Muži'!$AQ$1:$AQ$37,$J86,1),seznam!$A$2:$C$22,3,FALSE),"------"),")")</f>
        <v>Dočkálek Petr   (Sokol Vracov)</v>
      </c>
      <c r="L87" s="189"/>
      <c r="M87" s="190"/>
    </row>
    <row r="88" spans="1:13" ht="14.25" customHeight="1" x14ac:dyDescent="0.2">
      <c r="A88" s="67" t="s">
        <v>20</v>
      </c>
      <c r="B88" s="68" t="s">
        <v>21</v>
      </c>
      <c r="C88" s="68" t="s">
        <v>22</v>
      </c>
      <c r="D88" s="68" t="s">
        <v>23</v>
      </c>
      <c r="E88" s="68" t="s">
        <v>24</v>
      </c>
      <c r="F88" s="69" t="s">
        <v>25</v>
      </c>
      <c r="H88" s="67" t="s">
        <v>20</v>
      </c>
      <c r="I88" s="68" t="s">
        <v>21</v>
      </c>
      <c r="J88" s="68" t="s">
        <v>22</v>
      </c>
      <c r="K88" s="68" t="s">
        <v>23</v>
      </c>
      <c r="L88" s="68" t="s">
        <v>24</v>
      </c>
      <c r="M88" s="69" t="s">
        <v>25</v>
      </c>
    </row>
    <row r="89" spans="1:13" ht="36" customHeight="1" thickBot="1" x14ac:dyDescent="0.25">
      <c r="A89" s="64"/>
      <c r="B89" s="65"/>
      <c r="C89" s="65"/>
      <c r="D89" s="65"/>
      <c r="E89" s="65"/>
      <c r="F89" s="66"/>
      <c r="H89" s="64"/>
      <c r="I89" s="65"/>
      <c r="J89" s="65"/>
      <c r="K89" s="65"/>
      <c r="L89" s="65"/>
      <c r="M89" s="66"/>
    </row>
    <row r="90" spans="1:13" ht="36" customHeight="1" thickBot="1" x14ac:dyDescent="0.25">
      <c r="A90" s="197" t="s">
        <v>30</v>
      </c>
      <c r="B90" s="186"/>
      <c r="C90" s="198"/>
      <c r="D90" s="185" t="s">
        <v>31</v>
      </c>
      <c r="E90" s="186"/>
      <c r="F90" s="187"/>
      <c r="H90" s="197" t="s">
        <v>30</v>
      </c>
      <c r="I90" s="186"/>
      <c r="J90" s="198"/>
      <c r="K90" s="185" t="s">
        <v>31</v>
      </c>
      <c r="L90" s="186"/>
      <c r="M90" s="187"/>
    </row>
    <row r="91" spans="1:13" ht="18" customHeight="1" thickBot="1" x14ac:dyDescent="0.25"/>
    <row r="92" spans="1:13" ht="36" customHeight="1" x14ac:dyDescent="0.2">
      <c r="A92" s="194" t="str">
        <f>'sk A,B - Muži'!$C$1</f>
        <v>Žebříčkový turnaj - U19 M - I.stupeň</v>
      </c>
      <c r="B92" s="195"/>
      <c r="C92" s="195"/>
      <c r="D92" s="195"/>
      <c r="E92" s="195"/>
      <c r="F92" s="196"/>
      <c r="H92" s="194" t="str">
        <f>'sk A,B - Muži'!$C$1</f>
        <v>Žebříčkový turnaj - U19 M - I.stupeň</v>
      </c>
      <c r="I92" s="195"/>
      <c r="J92" s="195"/>
      <c r="K92" s="195"/>
      <c r="L92" s="195"/>
      <c r="M92" s="196"/>
    </row>
    <row r="93" spans="1:13" ht="36" customHeight="1" thickBot="1" x14ac:dyDescent="0.25">
      <c r="A93" s="89" t="str">
        <f>CONCATENATE("Sk: ",MID(INDEX('sk A,B - Muži'!$C$1:'sk A,B - Muži'!$C$17,MOD(TRUNC((COLUMN()-1)/7),2 )*15+2,1),LEN("skupina ")+1,1))</f>
        <v>Sk: A</v>
      </c>
      <c r="B93" s="93" t="str">
        <f>CONCATENATE("kolo: ",   TRUNC((ROW()-1)/21)+1)</f>
        <v>kolo: 5</v>
      </c>
      <c r="C93" s="92">
        <f>TRUNC((ROW()-1)/21)*7 + TRUNC(MOD(ROW()-1,21)/7)  + 3 + MOD(TRUNC((COLUMN()-1)/7),2 )*3</f>
        <v>32</v>
      </c>
      <c r="D93" s="94">
        <f>'sk A,B - Muži'!$AE$1</f>
        <v>45059</v>
      </c>
      <c r="E93" s="63"/>
      <c r="F93" s="90" t="str">
        <f>CONCATENATE("stůl č. ",zápis!I88)</f>
        <v xml:space="preserve">stůl č. </v>
      </c>
      <c r="H93" s="89" t="str">
        <f>CONCATENATE("Sk: ",MID(INDEX('sk A,B - Muži'!$C$1:'sk A,B - Muži'!$C$17,MOD(TRUNC((COLUMN()-1)/7),2 )*15+2,1),LEN("skupina ")+1,1))</f>
        <v>Sk: B</v>
      </c>
      <c r="I93" s="93" t="str">
        <f>CONCATENATE("kolo: ",   TRUNC((ROW()-1)/21)+1)</f>
        <v>kolo: 5</v>
      </c>
      <c r="J93" s="92">
        <f>TRUNC((ROW()-1)/21)*7 + TRUNC(MOD(ROW()-1,21)/7)  + 3 + MOD(TRUNC((COLUMN()-1)/7),2 )*3</f>
        <v>35</v>
      </c>
      <c r="K93" s="94">
        <f>'sk A,B - Muži'!$AE$1</f>
        <v>45059</v>
      </c>
      <c r="L93" s="63"/>
      <c r="M93" s="90" t="str">
        <f>CONCATENATE("stůl č. ",zápis!I91)</f>
        <v xml:space="preserve">stůl č. </v>
      </c>
    </row>
    <row r="94" spans="1:13" ht="36" customHeight="1" thickBot="1" x14ac:dyDescent="0.25">
      <c r="A94" s="188" t="str">
        <f>CONCATENATE(IF(COUNTIF(seznam!$A$2:$A$22, INDEX('sk A,B - Muži'!$AP$1:$AP$37,$C93,1) )=1,VLOOKUP(INDEX('sk A,B - Muži'!$AP$1:$AP$37,$C93,1),seznam!$A$2:$C$22,2,FALSE),"------"),"   (",IF(COUNTIF(seznam!$A$2:$A$22, INDEX('sk A,B - Muži'!$AP$1:$AP$37,$C93,1) )=1,VLOOKUP( INDEX('sk A,B - Muži'!$AP$1:$AP$37,$C93,1),seznam!$A$2:$C$22,3,FALSE),"------"),")")</f>
        <v>Pilát Ondřej   (Klobouky u Brna)</v>
      </c>
      <c r="B94" s="189"/>
      <c r="C94" s="189"/>
      <c r="D94" s="188" t="str">
        <f>CONCATENATE(IF(COUNTIF(seznam!$A$2:$A$22, INDEX('sk A,B - Muži'!$AQ$1:$AQ$37,$C93,1) )=1,VLOOKUP( INDEX('sk A,B - Muži'!$AQ$1:$AQ$37,$C93,1),seznam!$A$2:$C$22,2,FALSE),"------"),"   (",IF(COUNTIF(seznam!$A$2:$A$22, INDEX('sk A,B - Muži'!$AQ$1:$AQ$37,$C93,1) )=1,VLOOKUP( INDEX('sk A,B - Muži'!$AQ$1:$AQ$37,$C93,1),seznam!$A$2:$C$22,3,FALSE),"------"),")")</f>
        <v>Vokřínek Petr   (MS Brno)</v>
      </c>
      <c r="E94" s="189"/>
      <c r="F94" s="190"/>
      <c r="H94" s="188" t="str">
        <f>CONCATENATE(IF(COUNTIF(seznam!$A$2:$A$22, INDEX('sk A,B - Muži'!$AP$1:$AP$37,$J93,1) )=1,VLOOKUP(INDEX('sk A,B - Muži'!$AP$1:$AP$37,$J93,1),seznam!$A$2:$C$22,2,FALSE),"------"),"   (",IF(COUNTIF(seznam!$A$2:$A$22, INDEX('sk A,B - Muži'!$AP$1:$AP$37,$J93,1) )=1,VLOOKUP( INDEX('sk A,B - Muži'!$AP$1:$AP$37,$J93,1),seznam!$A$2:$C$22,3,FALSE),"------"),")")</f>
        <v>Chofreh Ali   (MS Brno)</v>
      </c>
      <c r="I94" s="189"/>
      <c r="J94" s="189"/>
      <c r="K94" s="188" t="str">
        <f>CONCATENATE(IF(COUNTIF(seznam!$A$2:$A$22, INDEX('sk A,B - Muži'!$AQ$1:$AQ$37,$J93,1) )=1,VLOOKUP( INDEX('sk A,B - Muži'!$AQ$1:$AQ$37,$J93,1),seznam!$A$2:$C$22,2,FALSE),"------"),"   (",IF(COUNTIF(seznam!$A$2:$A$22, INDEX('sk A,B - Muži'!$AQ$1:$AQ$37,$J93,1) )=1,VLOOKUP( INDEX('sk A,B - Muži'!$AQ$1:$AQ$37,$J93,1),seznam!$A$2:$C$22,3,FALSE),"------"),")")</f>
        <v>Přikryl Lukáš   (KST Blansko)</v>
      </c>
      <c r="L94" s="189"/>
      <c r="M94" s="190"/>
    </row>
    <row r="95" spans="1:13" ht="14.25" customHeight="1" x14ac:dyDescent="0.2">
      <c r="A95" s="67" t="s">
        <v>20</v>
      </c>
      <c r="B95" s="68" t="s">
        <v>21</v>
      </c>
      <c r="C95" s="68" t="s">
        <v>22</v>
      </c>
      <c r="D95" s="68" t="s">
        <v>23</v>
      </c>
      <c r="E95" s="68" t="s">
        <v>24</v>
      </c>
      <c r="F95" s="69" t="s">
        <v>25</v>
      </c>
      <c r="H95" s="67" t="s">
        <v>20</v>
      </c>
      <c r="I95" s="68" t="s">
        <v>21</v>
      </c>
      <c r="J95" s="68" t="s">
        <v>22</v>
      </c>
      <c r="K95" s="68" t="s">
        <v>23</v>
      </c>
      <c r="L95" s="68" t="s">
        <v>24</v>
      </c>
      <c r="M95" s="69" t="s">
        <v>25</v>
      </c>
    </row>
    <row r="96" spans="1:13" ht="36" customHeight="1" thickBot="1" x14ac:dyDescent="0.25">
      <c r="A96" s="64"/>
      <c r="B96" s="65"/>
      <c r="C96" s="65"/>
      <c r="D96" s="65"/>
      <c r="E96" s="65"/>
      <c r="F96" s="66"/>
      <c r="H96" s="64"/>
      <c r="I96" s="65"/>
      <c r="J96" s="65"/>
      <c r="K96" s="65"/>
      <c r="L96" s="65"/>
      <c r="M96" s="66"/>
    </row>
    <row r="97" spans="1:13" ht="36" customHeight="1" thickBot="1" x14ac:dyDescent="0.25">
      <c r="A97" s="197" t="s">
        <v>30</v>
      </c>
      <c r="B97" s="186"/>
      <c r="C97" s="198"/>
      <c r="D97" s="185" t="s">
        <v>31</v>
      </c>
      <c r="E97" s="186"/>
      <c r="F97" s="187"/>
      <c r="H97" s="197" t="s">
        <v>30</v>
      </c>
      <c r="I97" s="186"/>
      <c r="J97" s="198"/>
      <c r="K97" s="185" t="s">
        <v>31</v>
      </c>
      <c r="L97" s="186"/>
      <c r="M97" s="187"/>
    </row>
    <row r="98" spans="1:13" ht="18" customHeight="1" thickBot="1" x14ac:dyDescent="0.25"/>
    <row r="99" spans="1:13" ht="36" customHeight="1" x14ac:dyDescent="0.2">
      <c r="A99" s="194" t="str">
        <f>'sk A,B - Muži'!$C$1</f>
        <v>Žebříčkový turnaj - U19 M - I.stupeň</v>
      </c>
      <c r="B99" s="195"/>
      <c r="C99" s="195"/>
      <c r="D99" s="195"/>
      <c r="E99" s="195"/>
      <c r="F99" s="196"/>
      <c r="H99" s="194" t="str">
        <f>'sk A,B - Muži'!$C$1</f>
        <v>Žebříčkový turnaj - U19 M - I.stupeň</v>
      </c>
      <c r="I99" s="195"/>
      <c r="J99" s="195"/>
      <c r="K99" s="195"/>
      <c r="L99" s="195"/>
      <c r="M99" s="196"/>
    </row>
    <row r="100" spans="1:13" ht="36" customHeight="1" thickBot="1" x14ac:dyDescent="0.25">
      <c r="A100" s="89" t="str">
        <f>CONCATENATE("Sk: ",MID(INDEX('sk A,B - Muži'!$C$1:'sk A,B - Muži'!$C$17,MOD(TRUNC((COLUMN()-1)/7),2 )*15+2,1),LEN("skupina ")+1,1))</f>
        <v>Sk: A</v>
      </c>
      <c r="B100" s="93" t="str">
        <f>CONCATENATE("kolo: ",   TRUNC((ROW()-1)/21)+1)</f>
        <v>kolo: 5</v>
      </c>
      <c r="C100" s="92">
        <f>TRUNC((ROW()-1)/21)*7 + TRUNC(MOD(ROW()-1,21)/7)  + 3 + MOD(TRUNC((COLUMN()-1)/7),2 )*3</f>
        <v>33</v>
      </c>
      <c r="D100" s="94">
        <f>'sk A,B - Muži'!$AE$1</f>
        <v>45059</v>
      </c>
      <c r="E100" s="63"/>
      <c r="F100" s="90" t="str">
        <f>CONCATENATE("stůl č. ",zápis!I89)</f>
        <v xml:space="preserve">stůl č. </v>
      </c>
      <c r="H100" s="89" t="str">
        <f>CONCATENATE("Sk: ",MID(INDEX('sk A,B - Muži'!$C$1:'sk A,B - Muži'!$C$17,MOD(TRUNC((COLUMN()-1)/7),2 )*15+2,1),LEN("skupina ")+1,1))</f>
        <v>Sk: B</v>
      </c>
      <c r="I100" s="93" t="str">
        <f>CONCATENATE("kolo: ",   TRUNC((ROW()-1)/21)+1)</f>
        <v>kolo: 5</v>
      </c>
      <c r="J100" s="92">
        <f>TRUNC((ROW()-1)/21)*7 + TRUNC(MOD(ROW()-1,21)/7)  + 3 + MOD(TRUNC((COLUMN()-1)/7),2 )*3</f>
        <v>36</v>
      </c>
      <c r="K100" s="94">
        <f>'sk A,B - Muži'!$AE$1</f>
        <v>45059</v>
      </c>
      <c r="L100" s="63"/>
      <c r="M100" s="90" t="str">
        <f>CONCATENATE("stůl č. ",zápis!I92)</f>
        <v xml:space="preserve">stůl č. </v>
      </c>
    </row>
    <row r="101" spans="1:13" ht="36" customHeight="1" thickBot="1" x14ac:dyDescent="0.25">
      <c r="A101" s="188" t="str">
        <f>CONCATENATE(IF(COUNTIF(seznam!$A$2:$A$22, INDEX('sk A,B - Muži'!$AP$1:$AP$37,$C100,1) )=1,VLOOKUP(INDEX('sk A,B - Muži'!$AP$1:$AP$37,$C100,1),seznam!$A$2:$C$22,2,FALSE),"------"),"   (",IF(COUNTIF(seznam!$A$2:$A$22, INDEX('sk A,B - Muži'!$AP$1:$AP$37,$C100,1) )=1,VLOOKUP( INDEX('sk A,B - Muži'!$AP$1:$AP$37,$C100,1),seznam!$A$2:$C$22,3,FALSE),"------"),")")</f>
        <v>Pokorný Martin   (KST Blansko)</v>
      </c>
      <c r="B101" s="189"/>
      <c r="C101" s="189"/>
      <c r="D101" s="188" t="str">
        <f>CONCATENATE(IF(COUNTIF(seznam!$A$2:$A$22, INDEX('sk A,B - Muži'!$AQ$1:$AQ$37,$C100,1) )=1,VLOOKUP( INDEX('sk A,B - Muži'!$AQ$1:$AQ$37,$C100,1),seznam!$A$2:$C$22,2,FALSE),"------"),"   (",IF(COUNTIF(seznam!$A$2:$A$22, INDEX('sk A,B - Muži'!$AQ$1:$AQ$37,$C100,1) )=1,VLOOKUP( INDEX('sk A,B - Muži'!$AQ$1:$AQ$37,$C100,1),seznam!$A$2:$C$22,3,FALSE),"------"),")")</f>
        <v>Luska Petr   (MS Brno)</v>
      </c>
      <c r="E101" s="189"/>
      <c r="F101" s="190"/>
      <c r="H101" s="188" t="str">
        <f>CONCATENATE(IF(COUNTIF(seznam!$A$2:$A$22, INDEX('sk A,B - Muži'!$AP$1:$AP$37,$J100,1) )=1,VLOOKUP(INDEX('sk A,B - Muži'!$AP$1:$AP$37,$J100,1),seznam!$A$2:$C$22,2,FALSE),"------"),"   (",IF(COUNTIF(seznam!$A$2:$A$22, INDEX('sk A,B - Muži'!$AP$1:$AP$37,$J100,1) )=1,VLOOKUP( INDEX('sk A,B - Muži'!$AP$1:$AP$37,$J100,1),seznam!$A$2:$C$22,3,FALSE),"------"),")")</f>
        <v>Huták Ondřej   (Klobouky u Brna)</v>
      </c>
      <c r="I101" s="189"/>
      <c r="J101" s="189"/>
      <c r="K101" s="188" t="str">
        <f>CONCATENATE(IF(COUNTIF(seznam!$A$2:$A$22, INDEX('sk A,B - Muži'!$AQ$1:$AQ$37,$J100,1) )=1,VLOOKUP( INDEX('sk A,B - Muži'!$AQ$1:$AQ$37,$J100,1),seznam!$A$2:$C$22,2,FALSE),"------"),"   (",IF(COUNTIF(seznam!$A$2:$A$22, INDEX('sk A,B - Muži'!$AQ$1:$AQ$37,$J100,1) )=1,VLOOKUP( INDEX('sk A,B - Muži'!$AQ$1:$AQ$37,$J100,1),seznam!$A$2:$C$22,3,FALSE),"------"),")")</f>
        <v>Zukal Filip   (KST Blansko)</v>
      </c>
      <c r="L101" s="189"/>
      <c r="M101" s="190"/>
    </row>
    <row r="102" spans="1:13" ht="14.25" customHeight="1" x14ac:dyDescent="0.2">
      <c r="A102" s="67" t="s">
        <v>20</v>
      </c>
      <c r="B102" s="68" t="s">
        <v>21</v>
      </c>
      <c r="C102" s="68" t="s">
        <v>22</v>
      </c>
      <c r="D102" s="68" t="s">
        <v>23</v>
      </c>
      <c r="E102" s="68" t="s">
        <v>24</v>
      </c>
      <c r="F102" s="69" t="s">
        <v>25</v>
      </c>
      <c r="H102" s="67" t="s">
        <v>20</v>
      </c>
      <c r="I102" s="68" t="s">
        <v>21</v>
      </c>
      <c r="J102" s="68" t="s">
        <v>22</v>
      </c>
      <c r="K102" s="68" t="s">
        <v>23</v>
      </c>
      <c r="L102" s="68" t="s">
        <v>24</v>
      </c>
      <c r="M102" s="69" t="s">
        <v>25</v>
      </c>
    </row>
    <row r="103" spans="1:13" ht="36" customHeight="1" thickBot="1" x14ac:dyDescent="0.25">
      <c r="A103" s="64"/>
      <c r="B103" s="65"/>
      <c r="C103" s="65"/>
      <c r="D103" s="65"/>
      <c r="E103" s="65"/>
      <c r="F103" s="66"/>
      <c r="H103" s="64"/>
      <c r="I103" s="65"/>
      <c r="J103" s="65"/>
      <c r="K103" s="65"/>
      <c r="L103" s="65"/>
      <c r="M103" s="66"/>
    </row>
    <row r="104" spans="1:13" ht="36" customHeight="1" thickBot="1" x14ac:dyDescent="0.25">
      <c r="A104" s="197" t="s">
        <v>30</v>
      </c>
      <c r="B104" s="186"/>
      <c r="C104" s="198"/>
      <c r="D104" s="185" t="s">
        <v>31</v>
      </c>
      <c r="E104" s="186"/>
      <c r="F104" s="187"/>
      <c r="H104" s="197" t="s">
        <v>30</v>
      </c>
      <c r="I104" s="186"/>
      <c r="J104" s="198"/>
      <c r="K104" s="185" t="s">
        <v>31</v>
      </c>
      <c r="L104" s="186"/>
      <c r="M104" s="187"/>
    </row>
    <row r="105" spans="1:13" ht="18" customHeight="1" x14ac:dyDescent="0.2"/>
  </sheetData>
  <mergeCells count="150">
    <mergeCell ref="A104:C104"/>
    <mergeCell ref="D104:F104"/>
    <mergeCell ref="H104:J104"/>
    <mergeCell ref="K104:M104"/>
    <mergeCell ref="A99:F99"/>
    <mergeCell ref="H99:M99"/>
    <mergeCell ref="A101:C101"/>
    <mergeCell ref="D101:F101"/>
    <mergeCell ref="H101:J101"/>
    <mergeCell ref="K101:M101"/>
    <mergeCell ref="A94:C94"/>
    <mergeCell ref="D94:F94"/>
    <mergeCell ref="H94:J94"/>
    <mergeCell ref="K94:M94"/>
    <mergeCell ref="A97:C97"/>
    <mergeCell ref="D97:F97"/>
    <mergeCell ref="H97:J97"/>
    <mergeCell ref="K97:M97"/>
    <mergeCell ref="A90:C90"/>
    <mergeCell ref="D90:F90"/>
    <mergeCell ref="H90:J90"/>
    <mergeCell ref="K90:M90"/>
    <mergeCell ref="A92:F92"/>
    <mergeCell ref="H92:M92"/>
    <mergeCell ref="A85:F85"/>
    <mergeCell ref="H85:M85"/>
    <mergeCell ref="A87:C87"/>
    <mergeCell ref="D87:F87"/>
    <mergeCell ref="H87:J87"/>
    <mergeCell ref="K87:M87"/>
    <mergeCell ref="A80:C80"/>
    <mergeCell ref="D80:F80"/>
    <mergeCell ref="H80:J80"/>
    <mergeCell ref="K80:M80"/>
    <mergeCell ref="A83:C83"/>
    <mergeCell ref="D83:F83"/>
    <mergeCell ref="H83:J83"/>
    <mergeCell ref="K83:M83"/>
    <mergeCell ref="A76:C76"/>
    <mergeCell ref="D76:F76"/>
    <mergeCell ref="H76:J76"/>
    <mergeCell ref="K76:M76"/>
    <mergeCell ref="A78:F78"/>
    <mergeCell ref="H78:M78"/>
    <mergeCell ref="A71:F71"/>
    <mergeCell ref="H71:M71"/>
    <mergeCell ref="A73:C73"/>
    <mergeCell ref="D73:F73"/>
    <mergeCell ref="H73:J73"/>
    <mergeCell ref="K73:M73"/>
    <mergeCell ref="A66:C66"/>
    <mergeCell ref="D66:F66"/>
    <mergeCell ref="H66:J66"/>
    <mergeCell ref="K66:M66"/>
    <mergeCell ref="A69:C69"/>
    <mergeCell ref="D69:F69"/>
    <mergeCell ref="H69:J69"/>
    <mergeCell ref="K69:M69"/>
    <mergeCell ref="A62:C62"/>
    <mergeCell ref="D62:F62"/>
    <mergeCell ref="H62:J62"/>
    <mergeCell ref="K62:M62"/>
    <mergeCell ref="A64:F64"/>
    <mergeCell ref="H64:M64"/>
    <mergeCell ref="A57:F57"/>
    <mergeCell ref="H57:M57"/>
    <mergeCell ref="A59:C59"/>
    <mergeCell ref="D59:F59"/>
    <mergeCell ref="H59:J59"/>
    <mergeCell ref="K59:M59"/>
    <mergeCell ref="A52:C52"/>
    <mergeCell ref="D52:F52"/>
    <mergeCell ref="H52:J52"/>
    <mergeCell ref="K52:M52"/>
    <mergeCell ref="A55:C55"/>
    <mergeCell ref="D55:F55"/>
    <mergeCell ref="H55:J55"/>
    <mergeCell ref="K55:M55"/>
    <mergeCell ref="A48:C48"/>
    <mergeCell ref="D48:F48"/>
    <mergeCell ref="H48:J48"/>
    <mergeCell ref="K48:M48"/>
    <mergeCell ref="A50:F50"/>
    <mergeCell ref="H50:M50"/>
    <mergeCell ref="A43:F43"/>
    <mergeCell ref="H43:M43"/>
    <mergeCell ref="A45:C45"/>
    <mergeCell ref="D45:F45"/>
    <mergeCell ref="H45:J45"/>
    <mergeCell ref="K45:M45"/>
    <mergeCell ref="A41:C41"/>
    <mergeCell ref="D41:F41"/>
    <mergeCell ref="H41:J41"/>
    <mergeCell ref="K41:M41"/>
    <mergeCell ref="A36:F36"/>
    <mergeCell ref="H36:M36"/>
    <mergeCell ref="A38:C38"/>
    <mergeCell ref="D38:F38"/>
    <mergeCell ref="H38:J38"/>
    <mergeCell ref="K38:M38"/>
    <mergeCell ref="K31:M31"/>
    <mergeCell ref="A34:C34"/>
    <mergeCell ref="D34:F34"/>
    <mergeCell ref="H34:J34"/>
    <mergeCell ref="K34:M34"/>
    <mergeCell ref="A31:C31"/>
    <mergeCell ref="D31:F31"/>
    <mergeCell ref="H31:J31"/>
    <mergeCell ref="A27:C27"/>
    <mergeCell ref="D27:F27"/>
    <mergeCell ref="H27:J27"/>
    <mergeCell ref="K27:M27"/>
    <mergeCell ref="A29:F29"/>
    <mergeCell ref="H29:M29"/>
    <mergeCell ref="A22:F22"/>
    <mergeCell ref="H22:M22"/>
    <mergeCell ref="A24:C24"/>
    <mergeCell ref="D24:F24"/>
    <mergeCell ref="H24:J24"/>
    <mergeCell ref="K24:M24"/>
    <mergeCell ref="A15:F15"/>
    <mergeCell ref="H15:M15"/>
    <mergeCell ref="K17:M17"/>
    <mergeCell ref="A20:C20"/>
    <mergeCell ref="D20:F20"/>
    <mergeCell ref="H20:J20"/>
    <mergeCell ref="K20:M20"/>
    <mergeCell ref="A17:C17"/>
    <mergeCell ref="D17:F17"/>
    <mergeCell ref="H17:J17"/>
    <mergeCell ref="A1:F1"/>
    <mergeCell ref="A3:C3"/>
    <mergeCell ref="H8:M8"/>
    <mergeCell ref="H1:M1"/>
    <mergeCell ref="H3:J3"/>
    <mergeCell ref="K3:M3"/>
    <mergeCell ref="H6:J6"/>
    <mergeCell ref="K6:M6"/>
    <mergeCell ref="H10:J10"/>
    <mergeCell ref="K10:M10"/>
    <mergeCell ref="D13:F13"/>
    <mergeCell ref="D3:F3"/>
    <mergeCell ref="A10:C10"/>
    <mergeCell ref="D10:F10"/>
    <mergeCell ref="A6:C6"/>
    <mergeCell ref="D6:F6"/>
    <mergeCell ref="A8:F8"/>
    <mergeCell ref="H13:J13"/>
    <mergeCell ref="K13:M13"/>
    <mergeCell ref="A13:C13"/>
  </mergeCells>
  <phoneticPr fontId="16" type="noConversion"/>
  <pageMargins left="0.19685039370078741" right="0.19685039370078741" top="0.39370078740157483" bottom="0.39370078740157483" header="0" footer="0"/>
  <pageSetup paperSize="9" scale="83" fitToHeight="0" orientation="landscape" r:id="rId1"/>
  <rowBreaks count="4" manualBreakCount="4">
    <brk id="21" max="12" man="1"/>
    <brk id="42" max="12" man="1"/>
    <brk id="63" max="12" man="1"/>
    <brk id="84" max="12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00C7E6-4954-4E14-964D-3790C9CEBA6E}">
  <sheetPr>
    <tabColor rgb="FFE82C18"/>
    <pageSetUpPr fitToPage="1"/>
  </sheetPr>
  <dimension ref="A1:M105"/>
  <sheetViews>
    <sheetView showGridLines="0" view="pageBreakPreview" zoomScale="55" zoomScaleNormal="48" zoomScaleSheetLayoutView="55" workbookViewId="0">
      <selection activeCell="E68" sqref="E68"/>
    </sheetView>
  </sheetViews>
  <sheetFormatPr defaultRowHeight="12.75" x14ac:dyDescent="0.2"/>
  <cols>
    <col min="1" max="6" width="13.7109375" customWidth="1"/>
    <col min="7" max="7" width="4.140625" customWidth="1"/>
    <col min="8" max="13" width="13.7109375" customWidth="1"/>
    <col min="16" max="16" width="12.42578125" bestFit="1" customWidth="1"/>
  </cols>
  <sheetData>
    <row r="1" spans="1:13" ht="36" customHeight="1" x14ac:dyDescent="0.2">
      <c r="A1" s="194" t="str">
        <f>'sk C,D - Ženy'!$C$1</f>
        <v>Žebříčkový turnaj - U19 Ž - I.stupeň</v>
      </c>
      <c r="B1" s="195"/>
      <c r="C1" s="195"/>
      <c r="D1" s="195"/>
      <c r="E1" s="195"/>
      <c r="F1" s="196"/>
      <c r="H1" s="194" t="str">
        <f>'sk C,D - Ženy'!$C$1</f>
        <v>Žebříčkový turnaj - U19 Ž - I.stupeň</v>
      </c>
      <c r="I1" s="195"/>
      <c r="J1" s="195"/>
      <c r="K1" s="195"/>
      <c r="L1" s="195"/>
      <c r="M1" s="196"/>
    </row>
    <row r="2" spans="1:13" ht="36" customHeight="1" thickBot="1" x14ac:dyDescent="0.25">
      <c r="A2" s="89" t="str">
        <f>CONCATENATE("Sk: ",MID(INDEX('sk C,D - Ženy'!$C$1:'sk C,D - Ženy'!$C$17,MOD(TRUNC((COLUMN()-1)/7),2 )*15+2,1),LEN("skupina ")+1,1))</f>
        <v>Sk: C</v>
      </c>
      <c r="B2" s="93" t="str">
        <f>CONCATENATE("kolo: ",   TRUNC((ROW()-1)/21)+1)</f>
        <v>kolo: 1</v>
      </c>
      <c r="C2" s="92">
        <f>TRUNC((ROW()-1)/21)*7 + TRUNC(MOD(ROW()-1,21)/7)  + 3 + MOD(TRUNC((COLUMN()-1)/7),2 )*3</f>
        <v>3</v>
      </c>
      <c r="D2" s="94">
        <f>'sk C,D - Ženy'!$AE$1</f>
        <v>45059</v>
      </c>
      <c r="E2" s="94"/>
      <c r="F2" s="90" t="str">
        <f>CONCATENATE("stůl č. ",zápis!I4)</f>
        <v xml:space="preserve">stůl č. </v>
      </c>
      <c r="H2" s="89" t="str">
        <f>CONCATENATE("Sk: ",MID(INDEX('sk C,D - Ženy'!$C$1:'sk C,D - Ženy'!$C$17,MOD(TRUNC((COLUMN()-1)/7),2 )*15+2,1),LEN("skupina ")+1,1))</f>
        <v>Sk: D</v>
      </c>
      <c r="I2" s="93" t="str">
        <f>CONCATENATE("kolo: ",   TRUNC((ROW()-1)/21)+1)</f>
        <v>kolo: 1</v>
      </c>
      <c r="J2" s="92">
        <f>TRUNC((ROW()-1)/21)*7 + TRUNC(MOD(ROW()-1,21)/7)  + 3 + MOD(TRUNC((COLUMN()-1)/7),2 )*3</f>
        <v>6</v>
      </c>
      <c r="K2" s="94">
        <f>'sk C,D - Ženy'!$AE$1</f>
        <v>45059</v>
      </c>
      <c r="L2" s="63"/>
      <c r="M2" s="90" t="str">
        <f>CONCATENATE("stůl č. ",zápis!I7)</f>
        <v xml:space="preserve">stůl č. </v>
      </c>
    </row>
    <row r="3" spans="1:13" ht="36" customHeight="1" thickBot="1" x14ac:dyDescent="0.25">
      <c r="A3" s="199" t="str">
        <f>CONCATENATE(IF(COUNTIF(seznam!$A$2:$A$25, INDEX('sk C,D - Ženy'!$AP$1:$AP$37,$C2,1) )=1,VLOOKUP(INDEX('sk C,D - Ženy'!$AP$1:$AP$37,$C2,1),seznam!$A$2:$C$25,2,FALSE),"------"),"   (",IF(COUNTIF(seznam!$A$2:$A$25, INDEX('sk C,D - Ženy'!$AP$1:$AP$37,$C2,1) )=1,VLOOKUP( INDEX('sk C,D - Ženy'!$AP$1:$AP$37,$C2,1),seznam!$A$2:$C$25,3,FALSE),"------"),")")</f>
        <v>Novohradská Karolína   (KST Blansko)</v>
      </c>
      <c r="B3" s="200"/>
      <c r="C3" s="200"/>
      <c r="D3" s="199" t="str">
        <f>CONCATENATE(IF(COUNTIF(seznam!$A$2:$A$25, INDEX('sk C,D - Ženy'!$AQ$1:$AQ$37,$C2,1) )=1,VLOOKUP( INDEX('sk C,D - Ženy'!$AQ$1:$AQ$37,$C2,1),seznam!$A$2:$C$25,2,FALSE),"------"),"   (",IF(COUNTIF(seznam!$A$2:$A$25, INDEX('sk C,D - Ženy'!$AQ$1:$AQ$37,$C2,1) )=1,VLOOKUP( INDEX('sk C,D - Ženy'!$AQ$1:$AQ$37,$C2,1),seznam!$A$2:$C$25,3,FALSE),"------"),")")</f>
        <v>Plíšková Kristýna   (MS Brno)</v>
      </c>
      <c r="E3" s="200"/>
      <c r="F3" s="201"/>
      <c r="H3" s="199" t="str">
        <f>CONCATENATE(IF(COUNTIF(seznam!$A$2:$A$25, INDEX('sk C,D - Ženy'!$AP$1:$AP$37,$J2,1) )=1,VLOOKUP(INDEX('sk C,D - Ženy'!$AP$1:$AP$37,$J2,1),seznam!$A$2:$C$25,2,FALSE),"------"),"   (",IF(COUNTIF(seznam!$A$2:$A$25, INDEX('sk C,D - Ženy'!$AP$1:$AP$37,$J2,1) )=1,VLOOKUP( INDEX('sk C,D - Ženy'!$AP$1:$AP$37,$J2,1),seznam!$A$2:$C$25,3,FALSE),"------"),")")</f>
        <v>Sobotíková Monika   (MS Brno)</v>
      </c>
      <c r="I3" s="200"/>
      <c r="J3" s="200"/>
      <c r="K3" s="199" t="str">
        <f>CONCATENATE(IF(COUNTIF(seznam!$A$2:$A$25, INDEX('sk C,D - Ženy'!$AQ$1:$AQ$37,$J2,1) )=1,VLOOKUP( INDEX('sk C,D - Ženy'!$AQ$1:$AQ$37,$J2,1),seznam!$A$2:$C$25,2,FALSE),"------"),"   (",IF(COUNTIF(seznam!$A$2:$A$25, INDEX('sk C,D - Ženy'!$AQ$1:$AQ$37,$J2,1) )=1,VLOOKUP( INDEX('sk C,D - Ženy'!$AQ$1:$AQ$37,$J2,1),seznam!$A$2:$C$25,3,FALSE),"------"),")")</f>
        <v>Plíšková Kateřina   (MS Brno)</v>
      </c>
      <c r="L3" s="200"/>
      <c r="M3" s="201"/>
    </row>
    <row r="4" spans="1:13" ht="14.25" customHeight="1" x14ac:dyDescent="0.2">
      <c r="A4" s="67" t="s">
        <v>20</v>
      </c>
      <c r="B4" s="68" t="s">
        <v>21</v>
      </c>
      <c r="C4" s="68" t="s">
        <v>22</v>
      </c>
      <c r="D4" s="68" t="s">
        <v>23</v>
      </c>
      <c r="E4" s="68" t="s">
        <v>24</v>
      </c>
      <c r="F4" s="69" t="s">
        <v>25</v>
      </c>
      <c r="H4" s="67" t="s">
        <v>20</v>
      </c>
      <c r="I4" s="68" t="s">
        <v>21</v>
      </c>
      <c r="J4" s="68" t="s">
        <v>22</v>
      </c>
      <c r="K4" s="68" t="s">
        <v>23</v>
      </c>
      <c r="L4" s="68" t="s">
        <v>24</v>
      </c>
      <c r="M4" s="69" t="s">
        <v>25</v>
      </c>
    </row>
    <row r="5" spans="1:13" ht="36" customHeight="1" thickBot="1" x14ac:dyDescent="0.25">
      <c r="A5" s="64"/>
      <c r="B5" s="65"/>
      <c r="C5" s="65"/>
      <c r="D5" s="65"/>
      <c r="E5" s="65"/>
      <c r="F5" s="66"/>
      <c r="H5" s="64"/>
      <c r="I5" s="65"/>
      <c r="J5" s="65"/>
      <c r="K5" s="65"/>
      <c r="L5" s="65"/>
      <c r="M5" s="66"/>
    </row>
    <row r="6" spans="1:13" ht="36" customHeight="1" thickBot="1" x14ac:dyDescent="0.25">
      <c r="A6" s="197" t="s">
        <v>30</v>
      </c>
      <c r="B6" s="186"/>
      <c r="C6" s="198"/>
      <c r="D6" s="185" t="s">
        <v>31</v>
      </c>
      <c r="E6" s="186"/>
      <c r="F6" s="187"/>
      <c r="H6" s="197" t="s">
        <v>30</v>
      </c>
      <c r="I6" s="186"/>
      <c r="J6" s="198"/>
      <c r="K6" s="185" t="s">
        <v>31</v>
      </c>
      <c r="L6" s="186"/>
      <c r="M6" s="187"/>
    </row>
    <row r="7" spans="1:13" ht="18" customHeight="1" thickBot="1" x14ac:dyDescent="0.25"/>
    <row r="8" spans="1:13" ht="36" customHeight="1" x14ac:dyDescent="0.2">
      <c r="A8" s="194" t="str">
        <f>'sk C,D - Ženy'!$C$1</f>
        <v>Žebříčkový turnaj - U19 Ž - I.stupeň</v>
      </c>
      <c r="B8" s="195"/>
      <c r="C8" s="195"/>
      <c r="D8" s="195"/>
      <c r="E8" s="195"/>
      <c r="F8" s="196"/>
      <c r="H8" s="194" t="str">
        <f>'sk C,D - Ženy'!$C$1</f>
        <v>Žebříčkový turnaj - U19 Ž - I.stupeň</v>
      </c>
      <c r="I8" s="195"/>
      <c r="J8" s="195"/>
      <c r="K8" s="195"/>
      <c r="L8" s="195"/>
      <c r="M8" s="196"/>
    </row>
    <row r="9" spans="1:13" ht="36" customHeight="1" thickBot="1" x14ac:dyDescent="0.25">
      <c r="A9" s="89" t="str">
        <f>CONCATENATE("Sk: ",MID(INDEX('sk C,D - Ženy'!$C$1:'sk C,D - Ženy'!$C$17,MOD(TRUNC((COLUMN()-1)/7),2 )*15+2,1),LEN("skupina ")+1,1))</f>
        <v>Sk: C</v>
      </c>
      <c r="B9" s="93" t="str">
        <f>CONCATENATE("kolo: ",   TRUNC((ROW()-1)/21)+1)</f>
        <v>kolo: 1</v>
      </c>
      <c r="C9" s="92">
        <f>TRUNC((ROW()-1)/21)*7 + TRUNC(MOD(ROW()-1,21)/7)  + 3 + MOD(TRUNC((COLUMN()-1)/7),2 )*3</f>
        <v>4</v>
      </c>
      <c r="D9" s="94">
        <f>'sk C,D - Ženy'!$AE$1</f>
        <v>45059</v>
      </c>
      <c r="E9" s="63"/>
      <c r="F9" s="90" t="str">
        <f>CONCATENATE("stůl č. ",zápis!I5)</f>
        <v xml:space="preserve">stůl č. </v>
      </c>
      <c r="H9" s="89" t="str">
        <f>CONCATENATE("Sk: ",MID(INDEX('sk C,D - Ženy'!$C$1:'sk C,D - Ženy'!$C$17,MOD(TRUNC((COLUMN()-1)/7),2 )*15+2,1),LEN("skupina ")+1,1))</f>
        <v>Sk: D</v>
      </c>
      <c r="I9" s="93" t="str">
        <f>CONCATENATE("kolo: ",   TRUNC((ROW()-1)/21)+1)</f>
        <v>kolo: 1</v>
      </c>
      <c r="J9" s="92">
        <f>TRUNC((ROW()-1)/21)*7 + TRUNC(MOD(ROW()-1,21)/7)  + 3 + MOD(TRUNC((COLUMN()-1)/7),2 )*3</f>
        <v>7</v>
      </c>
      <c r="K9" s="94">
        <f>'sk C,D - Ženy'!$AE$1</f>
        <v>45059</v>
      </c>
      <c r="L9" s="63"/>
      <c r="M9" s="90" t="str">
        <f>CONCATENATE("stůl č. ",zápis!I8)</f>
        <v xml:space="preserve">stůl č. </v>
      </c>
    </row>
    <row r="10" spans="1:13" ht="36" customHeight="1" thickBot="1" x14ac:dyDescent="0.25">
      <c r="A10" s="199" t="str">
        <f>CONCATENATE(IF(COUNTIF(seznam!$A$2:$A$25, INDEX('sk C,D - Ženy'!$AP$1:$AP$37,$C9,1) )=1,VLOOKUP(INDEX('sk C,D - Ženy'!$AP$1:$AP$37,$C9,1),seznam!$A$2:$C$25,2,FALSE),"------"),"   (",IF(COUNTIF(seznam!$A$2:$A$25, INDEX('sk C,D - Ženy'!$AP$1:$AP$37,$C9,1) )=1,VLOOKUP( INDEX('sk C,D - Ženy'!$AP$1:$AP$37,$C9,1),seznam!$A$2:$C$25,3,FALSE),"------"),")")</f>
        <v>Habáňová Michaela   (KST Blansko)</v>
      </c>
      <c r="B10" s="200"/>
      <c r="C10" s="200"/>
      <c r="D10" s="199" t="str">
        <f>CONCATENATE(IF(COUNTIF(seznam!$A$2:$A$25, INDEX('sk C,D - Ženy'!$AQ$1:$AQ$37,$C9,1) )=1,VLOOKUP( INDEX('sk C,D - Ženy'!$AQ$1:$AQ$37,$C9,1),seznam!$A$2:$C$25,2,FALSE),"------"),"   (",IF(COUNTIF(seznam!$A$2:$A$25, INDEX('sk C,D - Ženy'!$AQ$1:$AQ$37,$C9,1) )=1,VLOOKUP( INDEX('sk C,D - Ženy'!$AQ$1:$AQ$37,$C9,1),seznam!$A$2:$C$25,3,FALSE),"------"),")")</f>
        <v>Kotásková Kristýna   (TJ Mikulčice)</v>
      </c>
      <c r="E10" s="200"/>
      <c r="F10" s="201"/>
      <c r="H10" s="199" t="str">
        <f>CONCATENATE(IF(COUNTIF(seznam!$A$2:$A$25, INDEX('sk C,D - Ženy'!$AP$1:$AP$37,$J9,1) )=1,VLOOKUP(INDEX('sk C,D - Ženy'!$AP$1:$AP$37,$J9,1),seznam!$A$2:$C$25,2,FALSE),"------"),"   (",IF(COUNTIF(seznam!$A$2:$A$25, INDEX('sk C,D - Ženy'!$AP$1:$AP$37,$J9,1) )=1,VLOOKUP( INDEX('sk C,D - Ženy'!$AP$1:$AP$37,$J9,1),seznam!$A$2:$C$25,3,FALSE),"------"),")")</f>
        <v>Pilitowská Lea   (KST Blansko)</v>
      </c>
      <c r="I10" s="200"/>
      <c r="J10" s="200"/>
      <c r="K10" s="199" t="str">
        <f>CONCATENATE(IF(COUNTIF(seznam!$A$2:$A$25, INDEX('sk C,D - Ženy'!$AQ$1:$AQ$37,$J9,1) )=1,VLOOKUP( INDEX('sk C,D - Ženy'!$AQ$1:$AQ$37,$J9,1),seznam!$A$2:$C$25,2,FALSE),"------"),"   (",IF(COUNTIF(seznam!$A$2:$A$25, INDEX('sk C,D - Ženy'!$AQ$1:$AQ$37,$J9,1) )=1,VLOOKUP( INDEX('sk C,D - Ženy'!$AQ$1:$AQ$37,$J9,1),seznam!$A$2:$C$25,3,FALSE),"------"),")")</f>
        <v>Klepáčová Daniela   (MSK Břeclav)</v>
      </c>
      <c r="L10" s="200"/>
      <c r="M10" s="201"/>
    </row>
    <row r="11" spans="1:13" ht="14.25" customHeight="1" x14ac:dyDescent="0.2">
      <c r="A11" s="67" t="s">
        <v>20</v>
      </c>
      <c r="B11" s="68" t="s">
        <v>21</v>
      </c>
      <c r="C11" s="68" t="s">
        <v>22</v>
      </c>
      <c r="D11" s="68" t="s">
        <v>23</v>
      </c>
      <c r="E11" s="68" t="s">
        <v>24</v>
      </c>
      <c r="F11" s="69" t="s">
        <v>25</v>
      </c>
      <c r="H11" s="67" t="s">
        <v>20</v>
      </c>
      <c r="I11" s="68" t="s">
        <v>21</v>
      </c>
      <c r="J11" s="68" t="s">
        <v>22</v>
      </c>
      <c r="K11" s="68" t="s">
        <v>23</v>
      </c>
      <c r="L11" s="68" t="s">
        <v>24</v>
      </c>
      <c r="M11" s="69" t="s">
        <v>25</v>
      </c>
    </row>
    <row r="12" spans="1:13" ht="36" customHeight="1" thickBot="1" x14ac:dyDescent="0.25">
      <c r="A12" s="64"/>
      <c r="B12" s="65"/>
      <c r="C12" s="65"/>
      <c r="D12" s="65"/>
      <c r="E12" s="65"/>
      <c r="F12" s="66"/>
      <c r="H12" s="64"/>
      <c r="I12" s="65"/>
      <c r="J12" s="65"/>
      <c r="K12" s="65"/>
      <c r="L12" s="65"/>
      <c r="M12" s="66"/>
    </row>
    <row r="13" spans="1:13" ht="36" customHeight="1" thickBot="1" x14ac:dyDescent="0.25">
      <c r="A13" s="197" t="s">
        <v>30</v>
      </c>
      <c r="B13" s="186"/>
      <c r="C13" s="198"/>
      <c r="D13" s="185" t="s">
        <v>31</v>
      </c>
      <c r="E13" s="186"/>
      <c r="F13" s="187"/>
      <c r="H13" s="197" t="s">
        <v>30</v>
      </c>
      <c r="I13" s="186"/>
      <c r="J13" s="198"/>
      <c r="K13" s="185" t="s">
        <v>31</v>
      </c>
      <c r="L13" s="186"/>
      <c r="M13" s="187"/>
    </row>
    <row r="14" spans="1:13" ht="18" customHeight="1" thickBot="1" x14ac:dyDescent="0.25"/>
    <row r="15" spans="1:13" ht="36" customHeight="1" x14ac:dyDescent="0.2">
      <c r="A15" s="194" t="str">
        <f>'sk C,D - Ženy'!$C$1</f>
        <v>Žebříčkový turnaj - U19 Ž - I.stupeň</v>
      </c>
      <c r="B15" s="195"/>
      <c r="C15" s="195"/>
      <c r="D15" s="195"/>
      <c r="E15" s="195"/>
      <c r="F15" s="196"/>
      <c r="H15" s="194" t="str">
        <f>'sk C,D - Ženy'!$C$1</f>
        <v>Žebříčkový turnaj - U19 Ž - I.stupeň</v>
      </c>
      <c r="I15" s="195"/>
      <c r="J15" s="195"/>
      <c r="K15" s="195"/>
      <c r="L15" s="195"/>
      <c r="M15" s="196"/>
    </row>
    <row r="16" spans="1:13" ht="36" customHeight="1" thickBot="1" x14ac:dyDescent="0.25">
      <c r="A16" s="89" t="str">
        <f>CONCATENATE("Sk: ",MID(INDEX('sk C,D - Ženy'!$C$1:'sk C,D - Ženy'!$C$17,MOD(TRUNC((COLUMN()-1)/7),2 )*15+2,1),LEN("skupina ")+1,1))</f>
        <v>Sk: C</v>
      </c>
      <c r="B16" s="93" t="str">
        <f>CONCATENATE("kolo: ",   TRUNC((ROW()-1)/21)+1)</f>
        <v>kolo: 1</v>
      </c>
      <c r="C16" s="92">
        <f>TRUNC((ROW()-1)/21)*7 + TRUNC(MOD(ROW()-1,21)/7)  + 3 + MOD(TRUNC((COLUMN()-1)/7),2 )*3</f>
        <v>5</v>
      </c>
      <c r="D16" s="94">
        <f>'sk C,D - Ženy'!$AE$1</f>
        <v>45059</v>
      </c>
      <c r="E16" s="63"/>
      <c r="F16" s="90" t="str">
        <f>CONCATENATE("stůl č. ",zápis!I6)</f>
        <v xml:space="preserve">stůl č. </v>
      </c>
      <c r="H16" s="89" t="str">
        <f>CONCATENATE("Sk: ",MID(INDEX('sk C,D - Ženy'!$C$1:'sk C,D - Ženy'!$C$17,MOD(TRUNC((COLUMN()-1)/7),2 )*15+2,1),LEN("skupina ")+1,1))</f>
        <v>Sk: D</v>
      </c>
      <c r="I16" s="93" t="str">
        <f>CONCATENATE("kolo: ",   TRUNC((ROW()-1)/21)+1)</f>
        <v>kolo: 1</v>
      </c>
      <c r="J16" s="92">
        <f>TRUNC((ROW()-1)/21)*7 + TRUNC(MOD(ROW()-1,21)/7)  + 3 + MOD(TRUNC((COLUMN()-1)/7),2 )*3</f>
        <v>8</v>
      </c>
      <c r="K16" s="94">
        <f>'sk C,D - Ženy'!$AE$1</f>
        <v>45059</v>
      </c>
      <c r="L16" s="63"/>
      <c r="M16" s="90" t="str">
        <f>CONCATENATE("stůl č. ",zápis!I9)</f>
        <v xml:space="preserve">stůl č. </v>
      </c>
    </row>
    <row r="17" spans="1:13" ht="36" customHeight="1" thickBot="1" x14ac:dyDescent="0.25">
      <c r="A17" s="199" t="str">
        <f>CONCATENATE(IF(COUNTIF(seznam!$A$2:$A$25, INDEX('sk C,D - Ženy'!$AP$1:$AP$37,$C16,1) )=1,VLOOKUP(INDEX('sk C,D - Ženy'!$AP$1:$AP$37,$C16,1),seznam!$A$2:$C$25,2,FALSE),"------"),"   (",IF(COUNTIF(seznam!$A$2:$A$25, INDEX('sk C,D - Ženy'!$AP$1:$AP$37,$C16,1) )=1,VLOOKUP( INDEX('sk C,D - Ženy'!$AP$1:$AP$37,$C16,1),seznam!$A$2:$C$25,3,FALSE),"------"),")")</f>
        <v>Hutáková Pavla   (Klobouky u Brna)</v>
      </c>
      <c r="B17" s="200"/>
      <c r="C17" s="200"/>
      <c r="D17" s="199" t="str">
        <f>CONCATENATE(IF(COUNTIF(seznam!$A$2:$A$25, INDEX('sk C,D - Ženy'!$AQ$1:$AQ$37,$C16,1) )=1,VLOOKUP( INDEX('sk C,D - Ženy'!$AQ$1:$AQ$37,$C16,1),seznam!$A$2:$C$25,2,FALSE),"------"),"   (",IF(COUNTIF(seznam!$A$2:$A$25, INDEX('sk C,D - Ženy'!$AQ$1:$AQ$37,$C16,1) )=1,VLOOKUP( INDEX('sk C,D - Ženy'!$AQ$1:$AQ$37,$C16,1),seznam!$A$2:$C$25,3,FALSE),"------"),")")</f>
        <v>Krchňáková Viktorie   (KST Blansko)</v>
      </c>
      <c r="E17" s="200"/>
      <c r="F17" s="201"/>
      <c r="H17" s="199" t="str">
        <f>CONCATENATE(IF(COUNTIF(seznam!$A$2:$A$25, INDEX('sk C,D - Ženy'!$AP$1:$AP$37,$J16,1) )=1,VLOOKUP(INDEX('sk C,D - Ženy'!$AP$1:$AP$37,$J16,1),seznam!$A$2:$C$25,2,FALSE),"------"),"   (",IF(COUNTIF(seznam!$A$2:$A$25, INDEX('sk C,D - Ženy'!$AP$1:$AP$37,$J16,1) )=1,VLOOKUP( INDEX('sk C,D - Ženy'!$AP$1:$AP$37,$J16,1),seznam!$A$2:$C$25,3,FALSE),"------"),")")</f>
        <v>Mazalová Kristýna   (KST Blansko)</v>
      </c>
      <c r="I17" s="200"/>
      <c r="J17" s="200"/>
      <c r="K17" s="199" t="str">
        <f>CONCATENATE(IF(COUNTIF(seznam!$A$2:$A$25, INDEX('sk C,D - Ženy'!$AQ$1:$AQ$37,$J16,1) )=1,VLOOKUP( INDEX('sk C,D - Ženy'!$AQ$1:$AQ$37,$J16,1),seznam!$A$2:$C$25,2,FALSE),"------"),"   (",IF(COUNTIF(seznam!$A$2:$A$25, INDEX('sk C,D - Ženy'!$AQ$1:$AQ$37,$J16,1) )=1,VLOOKUP( INDEX('sk C,D - Ženy'!$AQ$1:$AQ$37,$J16,1),seznam!$A$2:$C$25,3,FALSE),"------"),")")</f>
        <v>Fousková Jarmila   (KST Blansko)</v>
      </c>
      <c r="L17" s="200"/>
      <c r="M17" s="201"/>
    </row>
    <row r="18" spans="1:13" ht="14.25" customHeight="1" x14ac:dyDescent="0.2">
      <c r="A18" s="67" t="s">
        <v>20</v>
      </c>
      <c r="B18" s="68" t="s">
        <v>21</v>
      </c>
      <c r="C18" s="68" t="s">
        <v>22</v>
      </c>
      <c r="D18" s="68" t="s">
        <v>23</v>
      </c>
      <c r="E18" s="68" t="s">
        <v>24</v>
      </c>
      <c r="F18" s="69" t="s">
        <v>25</v>
      </c>
      <c r="H18" s="67" t="s">
        <v>20</v>
      </c>
      <c r="I18" s="68" t="s">
        <v>21</v>
      </c>
      <c r="J18" s="68" t="s">
        <v>22</v>
      </c>
      <c r="K18" s="68" t="s">
        <v>23</v>
      </c>
      <c r="L18" s="68" t="s">
        <v>24</v>
      </c>
      <c r="M18" s="69" t="s">
        <v>25</v>
      </c>
    </row>
    <row r="19" spans="1:13" ht="36" customHeight="1" thickBot="1" x14ac:dyDescent="0.25">
      <c r="A19" s="64"/>
      <c r="B19" s="65"/>
      <c r="C19" s="65"/>
      <c r="D19" s="65"/>
      <c r="E19" s="65"/>
      <c r="F19" s="66"/>
      <c r="H19" s="64"/>
      <c r="I19" s="65"/>
      <c r="J19" s="65"/>
      <c r="K19" s="65"/>
      <c r="L19" s="65"/>
      <c r="M19" s="66"/>
    </row>
    <row r="20" spans="1:13" ht="32.25" customHeight="1" thickBot="1" x14ac:dyDescent="0.25">
      <c r="A20" s="197" t="s">
        <v>30</v>
      </c>
      <c r="B20" s="186"/>
      <c r="C20" s="198"/>
      <c r="D20" s="185" t="s">
        <v>31</v>
      </c>
      <c r="E20" s="186"/>
      <c r="F20" s="187"/>
      <c r="H20" s="197" t="s">
        <v>30</v>
      </c>
      <c r="I20" s="186"/>
      <c r="J20" s="198"/>
      <c r="K20" s="185" t="s">
        <v>31</v>
      </c>
      <c r="L20" s="186"/>
      <c r="M20" s="187"/>
    </row>
    <row r="21" spans="1:13" ht="3" customHeight="1" thickBot="1" x14ac:dyDescent="0.25"/>
    <row r="22" spans="1:13" ht="36" customHeight="1" x14ac:dyDescent="0.2">
      <c r="A22" s="194" t="str">
        <f>'sk C,D - Ženy'!$C$1</f>
        <v>Žebříčkový turnaj - U19 Ž - I.stupeň</v>
      </c>
      <c r="B22" s="195"/>
      <c r="C22" s="195"/>
      <c r="D22" s="195"/>
      <c r="E22" s="195"/>
      <c r="F22" s="196"/>
      <c r="H22" s="194" t="str">
        <f>'sk C,D - Ženy'!$C$1</f>
        <v>Žebříčkový turnaj - U19 Ž - I.stupeň</v>
      </c>
      <c r="I22" s="195"/>
      <c r="J22" s="195"/>
      <c r="K22" s="195"/>
      <c r="L22" s="195"/>
      <c r="M22" s="196"/>
    </row>
    <row r="23" spans="1:13" ht="36" customHeight="1" thickBot="1" x14ac:dyDescent="0.25">
      <c r="A23" s="89" t="str">
        <f>CONCATENATE("Sk: ",MID(INDEX('sk C,D - Ženy'!$C$1:'sk C,D - Ženy'!$C$17,MOD(TRUNC((COLUMN()-1)/7),2 )*15+2,1),LEN("skupina ")+1,1))</f>
        <v>Sk: C</v>
      </c>
      <c r="B23" s="93" t="str">
        <f>CONCATENATE("kolo: ",   TRUNC((ROW()-1)/21)+1)</f>
        <v>kolo: 2</v>
      </c>
      <c r="C23" s="92">
        <f>TRUNC((ROW()-1)/21)*7 + TRUNC(MOD(ROW()-1,21)/7)  + 3 + MOD(TRUNC((COLUMN()-1)/7),2 )*3</f>
        <v>10</v>
      </c>
      <c r="D23" s="94">
        <f>'sk C,D - Ženy'!$AE$1</f>
        <v>45059</v>
      </c>
      <c r="E23" s="94"/>
      <c r="F23" s="90" t="str">
        <f>CONCATENATE("stůl č. ",zápis!I25)</f>
        <v xml:space="preserve">stůl č. </v>
      </c>
      <c r="H23" s="89" t="str">
        <f>CONCATENATE("Sk: ",MID(INDEX('sk C,D - Ženy'!$C$1:'sk C,D - Ženy'!$C$17,MOD(TRUNC((COLUMN()-1)/7),2 )*15+2,1),LEN("skupina ")+1,1))</f>
        <v>Sk: D</v>
      </c>
      <c r="I23" s="93" t="str">
        <f>CONCATENATE("kolo: ",   TRUNC((ROW()-1)/21)+1)</f>
        <v>kolo: 2</v>
      </c>
      <c r="J23" s="92">
        <f>TRUNC((ROW()-1)/21)*7 + TRUNC(MOD(ROW()-1,21)/7)  + 3 + MOD(TRUNC((COLUMN()-1)/7),2 )*3</f>
        <v>13</v>
      </c>
      <c r="K23" s="94">
        <f>'sk C,D - Ženy'!$AE$1</f>
        <v>45059</v>
      </c>
      <c r="L23" s="63"/>
      <c r="M23" s="90" t="str">
        <f>CONCATENATE("stůl č. ",zápis!I28)</f>
        <v xml:space="preserve">stůl č. </v>
      </c>
    </row>
    <row r="24" spans="1:13" ht="36" customHeight="1" thickBot="1" x14ac:dyDescent="0.25">
      <c r="A24" s="199" t="str">
        <f>CONCATENATE(IF(COUNTIF(seznam!$A$2:$A$25, INDEX('sk C,D - Ženy'!$AP$1:$AP$37,$C23,1) )=1,VLOOKUP(INDEX('sk C,D - Ženy'!$AP$1:$AP$37,$C23,1),seznam!$A$2:$C$25,2,FALSE),"------"),"   (",IF(COUNTIF(seznam!$A$2:$A$25, INDEX('sk C,D - Ženy'!$AP$1:$AP$37,$C23,1) )=1,VLOOKUP( INDEX('sk C,D - Ženy'!$AP$1:$AP$37,$C23,1),seznam!$A$2:$C$25,3,FALSE),"------"),")")</f>
        <v>Plíšková Kristýna   (MS Brno)</v>
      </c>
      <c r="B24" s="200"/>
      <c r="C24" s="200"/>
      <c r="D24" s="199" t="str">
        <f>CONCATENATE(IF(COUNTIF(seznam!$A$2:$A$25, INDEX('sk C,D - Ženy'!$AQ$1:$AQ$37,$C23,1) )=1,VLOOKUP( INDEX('sk C,D - Ženy'!$AQ$1:$AQ$37,$C23,1),seznam!$A$2:$C$25,2,FALSE),"------"),"   (",IF(COUNTIF(seznam!$A$2:$A$25, INDEX('sk C,D - Ženy'!$AQ$1:$AQ$37,$C23,1) )=1,VLOOKUP( INDEX('sk C,D - Ženy'!$AQ$1:$AQ$37,$C23,1),seznam!$A$2:$C$25,3,FALSE),"------"),")")</f>
        <v>Krchňáková Viktorie   (KST Blansko)</v>
      </c>
      <c r="E24" s="200"/>
      <c r="F24" s="201"/>
      <c r="H24" s="199" t="str">
        <f>CONCATENATE(IF(COUNTIF(seznam!$A$2:$A$25, INDEX('sk C,D - Ženy'!$AP$1:$AP$37,$J23,1) )=1,VLOOKUP(INDEX('sk C,D - Ženy'!$AP$1:$AP$37,$J23,1),seznam!$A$2:$C$25,2,FALSE),"------"),"   (",IF(COUNTIF(seznam!$A$2:$A$25, INDEX('sk C,D - Ženy'!$AP$1:$AP$37,$J23,1) )=1,VLOOKUP( INDEX('sk C,D - Ženy'!$AP$1:$AP$37,$J23,1),seznam!$A$2:$C$25,3,FALSE),"------"),")")</f>
        <v>Plíšková Kateřina   (MS Brno)</v>
      </c>
      <c r="I24" s="200"/>
      <c r="J24" s="200"/>
      <c r="K24" s="199" t="str">
        <f>CONCATENATE(IF(COUNTIF(seznam!$A$2:$A$25, INDEX('sk C,D - Ženy'!$AQ$1:$AQ$37,$J23,1) )=1,VLOOKUP( INDEX('sk C,D - Ženy'!$AQ$1:$AQ$37,$J23,1),seznam!$A$2:$C$25,2,FALSE),"------"),"   (",IF(COUNTIF(seznam!$A$2:$A$25, INDEX('sk C,D - Ženy'!$AQ$1:$AQ$37,$J23,1) )=1,VLOOKUP( INDEX('sk C,D - Ženy'!$AQ$1:$AQ$37,$J23,1),seznam!$A$2:$C$25,3,FALSE),"------"),")")</f>
        <v>Fousková Jarmila   (KST Blansko)</v>
      </c>
      <c r="L24" s="200"/>
      <c r="M24" s="201"/>
    </row>
    <row r="25" spans="1:13" ht="14.25" customHeight="1" x14ac:dyDescent="0.2">
      <c r="A25" s="67" t="s">
        <v>20</v>
      </c>
      <c r="B25" s="68" t="s">
        <v>21</v>
      </c>
      <c r="C25" s="68" t="s">
        <v>22</v>
      </c>
      <c r="D25" s="68" t="s">
        <v>23</v>
      </c>
      <c r="E25" s="68" t="s">
        <v>24</v>
      </c>
      <c r="F25" s="69" t="s">
        <v>25</v>
      </c>
      <c r="H25" s="67" t="s">
        <v>20</v>
      </c>
      <c r="I25" s="68" t="s">
        <v>21</v>
      </c>
      <c r="J25" s="68" t="s">
        <v>22</v>
      </c>
      <c r="K25" s="68" t="s">
        <v>23</v>
      </c>
      <c r="L25" s="68" t="s">
        <v>24</v>
      </c>
      <c r="M25" s="69" t="s">
        <v>25</v>
      </c>
    </row>
    <row r="26" spans="1:13" ht="36" customHeight="1" thickBot="1" x14ac:dyDescent="0.25">
      <c r="A26" s="64"/>
      <c r="B26" s="65"/>
      <c r="C26" s="65"/>
      <c r="D26" s="65"/>
      <c r="E26" s="65"/>
      <c r="F26" s="66"/>
      <c r="H26" s="64"/>
      <c r="I26" s="65"/>
      <c r="J26" s="65"/>
      <c r="K26" s="65"/>
      <c r="L26" s="65"/>
      <c r="M26" s="66"/>
    </row>
    <row r="27" spans="1:13" ht="36" customHeight="1" thickBot="1" x14ac:dyDescent="0.25">
      <c r="A27" s="197" t="s">
        <v>30</v>
      </c>
      <c r="B27" s="186"/>
      <c r="C27" s="198"/>
      <c r="D27" s="185" t="s">
        <v>31</v>
      </c>
      <c r="E27" s="186"/>
      <c r="F27" s="187"/>
      <c r="H27" s="197" t="s">
        <v>30</v>
      </c>
      <c r="I27" s="186"/>
      <c r="J27" s="198"/>
      <c r="K27" s="185" t="s">
        <v>31</v>
      </c>
      <c r="L27" s="186"/>
      <c r="M27" s="187"/>
    </row>
    <row r="28" spans="1:13" ht="18" customHeight="1" thickBot="1" x14ac:dyDescent="0.25"/>
    <row r="29" spans="1:13" ht="36" customHeight="1" x14ac:dyDescent="0.2">
      <c r="A29" s="194" t="str">
        <f>'sk C,D - Ženy'!$C$1</f>
        <v>Žebříčkový turnaj - U19 Ž - I.stupeň</v>
      </c>
      <c r="B29" s="195"/>
      <c r="C29" s="195"/>
      <c r="D29" s="195"/>
      <c r="E29" s="195"/>
      <c r="F29" s="196"/>
      <c r="H29" s="194" t="str">
        <f>'sk C,D - Ženy'!$C$1</f>
        <v>Žebříčkový turnaj - U19 Ž - I.stupeň</v>
      </c>
      <c r="I29" s="195"/>
      <c r="J29" s="195"/>
      <c r="K29" s="195"/>
      <c r="L29" s="195"/>
      <c r="M29" s="196"/>
    </row>
    <row r="30" spans="1:13" ht="36" customHeight="1" thickBot="1" x14ac:dyDescent="0.25">
      <c r="A30" s="89" t="str">
        <f>CONCATENATE("Sk: ",MID(INDEX('sk C,D - Ženy'!$C$1:'sk C,D - Ženy'!$C$17,MOD(TRUNC((COLUMN()-1)/7),2 )*15+2,1),LEN("skupina ")+1,1))</f>
        <v>Sk: C</v>
      </c>
      <c r="B30" s="93" t="str">
        <f>CONCATENATE("kolo: ",   TRUNC((ROW()-1)/21)+1)</f>
        <v>kolo: 2</v>
      </c>
      <c r="C30" s="92">
        <f>TRUNC((ROW()-1)/21)*7 + TRUNC(MOD(ROW()-1,21)/7)  + 3 + MOD(TRUNC((COLUMN()-1)/7),2 )*3</f>
        <v>11</v>
      </c>
      <c r="D30" s="94">
        <f>'sk C,D - Ženy'!$AE$1</f>
        <v>45059</v>
      </c>
      <c r="E30" s="63"/>
      <c r="F30" s="90" t="str">
        <f>CONCATENATE("stůl č. ",zápis!I26)</f>
        <v xml:space="preserve">stůl č. </v>
      </c>
      <c r="H30" s="89" t="str">
        <f>CONCATENATE("Sk: ",MID(INDEX('sk C,D - Ženy'!$C$1:'sk C,D - Ženy'!$C$17,MOD(TRUNC((COLUMN()-1)/7),2 )*15+2,1),LEN("skupina ")+1,1))</f>
        <v>Sk: D</v>
      </c>
      <c r="I30" s="93" t="str">
        <f>CONCATENATE("kolo: ",   TRUNC((ROW()-1)/21)+1)</f>
        <v>kolo: 2</v>
      </c>
      <c r="J30" s="92">
        <f>TRUNC((ROW()-1)/21)*7 + TRUNC(MOD(ROW()-1,21)/7)  + 3 + MOD(TRUNC((COLUMN()-1)/7),2 )*3</f>
        <v>14</v>
      </c>
      <c r="K30" s="94">
        <f>'sk C,D - Ženy'!$AE$1</f>
        <v>45059</v>
      </c>
      <c r="L30" s="63"/>
      <c r="M30" s="90" t="str">
        <f>CONCATENATE("stůl č. ",zápis!I29)</f>
        <v xml:space="preserve">stůl č. </v>
      </c>
    </row>
    <row r="31" spans="1:13" ht="36" customHeight="1" thickBot="1" x14ac:dyDescent="0.25">
      <c r="A31" s="199" t="str">
        <f>CONCATENATE(IF(COUNTIF(seznam!$A$2:$A$25, INDEX('sk C,D - Ženy'!$AP$1:$AP$37,$C30,1) )=1,VLOOKUP(INDEX('sk C,D - Ženy'!$AP$1:$AP$37,$C30,1),seznam!$A$2:$C$25,2,FALSE),"------"),"   (",IF(COUNTIF(seznam!$A$2:$A$25, INDEX('sk C,D - Ženy'!$AP$1:$AP$37,$C30,1) )=1,VLOOKUP( INDEX('sk C,D - Ženy'!$AP$1:$AP$37,$C30,1),seznam!$A$2:$C$25,3,FALSE),"------"),")")</f>
        <v>Kotásková Kristýna   (TJ Mikulčice)</v>
      </c>
      <c r="B31" s="200"/>
      <c r="C31" s="200"/>
      <c r="D31" s="199" t="str">
        <f>CONCATENATE(IF(COUNTIF(seznam!$A$2:$A$25, INDEX('sk C,D - Ženy'!$AQ$1:$AQ$37,$C30,1) )=1,VLOOKUP( INDEX('sk C,D - Ženy'!$AQ$1:$AQ$37,$C30,1),seznam!$A$2:$C$25,2,FALSE),"------"),"   (",IF(COUNTIF(seznam!$A$2:$A$25, INDEX('sk C,D - Ženy'!$AQ$1:$AQ$37,$C30,1) )=1,VLOOKUP( INDEX('sk C,D - Ženy'!$AQ$1:$AQ$37,$C30,1),seznam!$A$2:$C$25,3,FALSE),"------"),")")</f>
        <v>Hutáková Pavla   (Klobouky u Brna)</v>
      </c>
      <c r="E31" s="200"/>
      <c r="F31" s="201"/>
      <c r="H31" s="199" t="str">
        <f>CONCATENATE(IF(COUNTIF(seznam!$A$2:$A$25, INDEX('sk C,D - Ženy'!$AP$1:$AP$37,$J30,1) )=1,VLOOKUP(INDEX('sk C,D - Ženy'!$AP$1:$AP$37,$J30,1),seznam!$A$2:$C$25,2,FALSE),"------"),"   (",IF(COUNTIF(seznam!$A$2:$A$25, INDEX('sk C,D - Ženy'!$AP$1:$AP$37,$J30,1) )=1,VLOOKUP( INDEX('sk C,D - Ženy'!$AP$1:$AP$37,$J30,1),seznam!$A$2:$C$25,3,FALSE),"------"),")")</f>
        <v>Klepáčová Daniela   (MSK Břeclav)</v>
      </c>
      <c r="I31" s="200"/>
      <c r="J31" s="200"/>
      <c r="K31" s="199" t="str">
        <f>CONCATENATE(IF(COUNTIF(seznam!$A$2:$A$25, INDEX('sk C,D - Ženy'!$AQ$1:$AQ$37,$J30,1) )=1,VLOOKUP( INDEX('sk C,D - Ženy'!$AQ$1:$AQ$37,$J30,1),seznam!$A$2:$C$25,2,FALSE),"------"),"   (",IF(COUNTIF(seznam!$A$2:$A$25, INDEX('sk C,D - Ženy'!$AQ$1:$AQ$37,$J30,1) )=1,VLOOKUP( INDEX('sk C,D - Ženy'!$AQ$1:$AQ$37,$J30,1),seznam!$A$2:$C$25,3,FALSE),"------"),")")</f>
        <v>Mazalová Kristýna   (KST Blansko)</v>
      </c>
      <c r="L31" s="200"/>
      <c r="M31" s="201"/>
    </row>
    <row r="32" spans="1:13" ht="14.25" customHeight="1" x14ac:dyDescent="0.2">
      <c r="A32" s="67" t="s">
        <v>20</v>
      </c>
      <c r="B32" s="68" t="s">
        <v>21</v>
      </c>
      <c r="C32" s="68" t="s">
        <v>22</v>
      </c>
      <c r="D32" s="68" t="s">
        <v>23</v>
      </c>
      <c r="E32" s="68" t="s">
        <v>24</v>
      </c>
      <c r="F32" s="69" t="s">
        <v>25</v>
      </c>
      <c r="H32" s="67" t="s">
        <v>20</v>
      </c>
      <c r="I32" s="68" t="s">
        <v>21</v>
      </c>
      <c r="J32" s="68" t="s">
        <v>22</v>
      </c>
      <c r="K32" s="68" t="s">
        <v>23</v>
      </c>
      <c r="L32" s="68" t="s">
        <v>24</v>
      </c>
      <c r="M32" s="69" t="s">
        <v>25</v>
      </c>
    </row>
    <row r="33" spans="1:13" ht="36" customHeight="1" thickBot="1" x14ac:dyDescent="0.25">
      <c r="A33" s="64"/>
      <c r="B33" s="65"/>
      <c r="C33" s="65"/>
      <c r="D33" s="65"/>
      <c r="E33" s="65"/>
      <c r="F33" s="66"/>
      <c r="H33" s="64"/>
      <c r="I33" s="65"/>
      <c r="J33" s="65"/>
      <c r="K33" s="65"/>
      <c r="L33" s="65"/>
      <c r="M33" s="66"/>
    </row>
    <row r="34" spans="1:13" ht="36" customHeight="1" thickBot="1" x14ac:dyDescent="0.25">
      <c r="A34" s="197" t="s">
        <v>30</v>
      </c>
      <c r="B34" s="186"/>
      <c r="C34" s="198"/>
      <c r="D34" s="185" t="s">
        <v>31</v>
      </c>
      <c r="E34" s="186"/>
      <c r="F34" s="187"/>
      <c r="H34" s="197" t="s">
        <v>30</v>
      </c>
      <c r="I34" s="186"/>
      <c r="J34" s="198"/>
      <c r="K34" s="185" t="s">
        <v>31</v>
      </c>
      <c r="L34" s="186"/>
      <c r="M34" s="187"/>
    </row>
    <row r="35" spans="1:13" ht="18" customHeight="1" thickBot="1" x14ac:dyDescent="0.25"/>
    <row r="36" spans="1:13" ht="36" customHeight="1" x14ac:dyDescent="0.2">
      <c r="A36" s="194" t="str">
        <f>'sk C,D - Ženy'!$C$1</f>
        <v>Žebříčkový turnaj - U19 Ž - I.stupeň</v>
      </c>
      <c r="B36" s="195"/>
      <c r="C36" s="195"/>
      <c r="D36" s="195"/>
      <c r="E36" s="195"/>
      <c r="F36" s="196"/>
      <c r="H36" s="194" t="str">
        <f>'sk C,D - Ženy'!$C$1</f>
        <v>Žebříčkový turnaj - U19 Ž - I.stupeň</v>
      </c>
      <c r="I36" s="195"/>
      <c r="J36" s="195"/>
      <c r="K36" s="195"/>
      <c r="L36" s="195"/>
      <c r="M36" s="196"/>
    </row>
    <row r="37" spans="1:13" ht="36" customHeight="1" thickBot="1" x14ac:dyDescent="0.25">
      <c r="A37" s="89" t="str">
        <f>CONCATENATE("Sk: ",MID(INDEX('sk C,D - Ženy'!$C$1:'sk C,D - Ženy'!$C$17,MOD(TRUNC((COLUMN()-1)/7),2 )*15+2,1),LEN("skupina ")+1,1))</f>
        <v>Sk: C</v>
      </c>
      <c r="B37" s="93" t="str">
        <f>CONCATENATE("kolo: ",   TRUNC((ROW()-1)/21)+1)</f>
        <v>kolo: 2</v>
      </c>
      <c r="C37" s="92">
        <f>TRUNC((ROW()-1)/21)*7 + TRUNC(MOD(ROW()-1,21)/7)  + 3 + MOD(TRUNC((COLUMN()-1)/7),2 )*3</f>
        <v>12</v>
      </c>
      <c r="D37" s="94">
        <f>'sk C,D - Ženy'!$AE$1</f>
        <v>45059</v>
      </c>
      <c r="E37" s="63"/>
      <c r="F37" s="90" t="str">
        <f>CONCATENATE("stůl č. ",zápis!I27)</f>
        <v xml:space="preserve">stůl č. </v>
      </c>
      <c r="H37" s="89" t="str">
        <f>CONCATENATE("Sk: ",MID(INDEX('sk C,D - Ženy'!$C$1:'sk C,D - Ženy'!$C$17,MOD(TRUNC((COLUMN()-1)/7),2 )*15+2,1),LEN("skupina ")+1,1))</f>
        <v>Sk: D</v>
      </c>
      <c r="I37" s="93" t="str">
        <f>CONCATENATE("kolo: ",   TRUNC((ROW()-1)/21)+1)</f>
        <v>kolo: 2</v>
      </c>
      <c r="J37" s="92">
        <f>TRUNC((ROW()-1)/21)*7 + TRUNC(MOD(ROW()-1,21)/7)  + 3 + MOD(TRUNC((COLUMN()-1)/7),2 )*3</f>
        <v>15</v>
      </c>
      <c r="K37" s="94">
        <f>'sk C,D - Ženy'!$AE$1</f>
        <v>45059</v>
      </c>
      <c r="L37" s="63"/>
      <c r="M37" s="90" t="str">
        <f>CONCATENATE("stůl č. ",zápis!I30)</f>
        <v xml:space="preserve">stůl č. </v>
      </c>
    </row>
    <row r="38" spans="1:13" ht="36" customHeight="1" thickBot="1" x14ac:dyDescent="0.25">
      <c r="A38" s="199" t="str">
        <f>CONCATENATE(IF(COUNTIF(seznam!$A$2:$A$25, INDEX('sk C,D - Ženy'!$AP$1:$AP$37,$C37,1) )=1,VLOOKUP(INDEX('sk C,D - Ženy'!$AP$1:$AP$37,$C37,1),seznam!$A$2:$C$25,2,FALSE),"------"),"   (",IF(COUNTIF(seznam!$A$2:$A$25, INDEX('sk C,D - Ženy'!$AP$1:$AP$37,$C37,1) )=1,VLOOKUP( INDEX('sk C,D - Ženy'!$AP$1:$AP$37,$C37,1),seznam!$A$2:$C$25,3,FALSE),"------"),")")</f>
        <v>Novohradská Karolína   (KST Blansko)</v>
      </c>
      <c r="B38" s="200"/>
      <c r="C38" s="200"/>
      <c r="D38" s="199" t="str">
        <f>CONCATENATE(IF(COUNTIF(seznam!$A$2:$A$25, INDEX('sk C,D - Ženy'!$AQ$1:$AQ$37,$C37,1) )=1,VLOOKUP( INDEX('sk C,D - Ženy'!$AQ$1:$AQ$37,$C37,1),seznam!$A$2:$C$25,2,FALSE),"------"),"   (",IF(COUNTIF(seznam!$A$2:$A$25, INDEX('sk C,D - Ženy'!$AQ$1:$AQ$37,$C37,1) )=1,VLOOKUP( INDEX('sk C,D - Ženy'!$AQ$1:$AQ$37,$C37,1),seznam!$A$2:$C$25,3,FALSE),"------"),")")</f>
        <v>Habáňová Michaela   (KST Blansko)</v>
      </c>
      <c r="E38" s="200"/>
      <c r="F38" s="201"/>
      <c r="H38" s="199" t="str">
        <f>CONCATENATE(IF(COUNTIF(seznam!$A$2:$A$25, INDEX('sk C,D - Ženy'!$AP$1:$AP$37,$J37,1) )=1,VLOOKUP(INDEX('sk C,D - Ženy'!$AP$1:$AP$37,$J37,1),seznam!$A$2:$C$25,2,FALSE),"------"),"   (",IF(COUNTIF(seznam!$A$2:$A$25, INDEX('sk C,D - Ženy'!$AP$1:$AP$37,$J37,1) )=1,VLOOKUP( INDEX('sk C,D - Ženy'!$AP$1:$AP$37,$J37,1),seznam!$A$2:$C$25,3,FALSE),"------"),")")</f>
        <v>Sobotíková Monika   (MS Brno)</v>
      </c>
      <c r="I38" s="200"/>
      <c r="J38" s="200"/>
      <c r="K38" s="199" t="str">
        <f>CONCATENATE(IF(COUNTIF(seznam!$A$2:$A$25, INDEX('sk C,D - Ženy'!$AQ$1:$AQ$37,$J37,1) )=1,VLOOKUP( INDEX('sk C,D - Ženy'!$AQ$1:$AQ$37,$J37,1),seznam!$A$2:$C$25,2,FALSE),"------"),"   (",IF(COUNTIF(seznam!$A$2:$A$25, INDEX('sk C,D - Ženy'!$AQ$1:$AQ$37,$J37,1) )=1,VLOOKUP( INDEX('sk C,D - Ženy'!$AQ$1:$AQ$37,$J37,1),seznam!$A$2:$C$25,3,FALSE),"------"),")")</f>
        <v>Pilitowská Lea   (KST Blansko)</v>
      </c>
      <c r="L38" s="200"/>
      <c r="M38" s="201"/>
    </row>
    <row r="39" spans="1:13" ht="14.25" customHeight="1" x14ac:dyDescent="0.2">
      <c r="A39" s="67" t="s">
        <v>20</v>
      </c>
      <c r="B39" s="68" t="s">
        <v>21</v>
      </c>
      <c r="C39" s="68" t="s">
        <v>22</v>
      </c>
      <c r="D39" s="68" t="s">
        <v>23</v>
      </c>
      <c r="E39" s="68" t="s">
        <v>24</v>
      </c>
      <c r="F39" s="69" t="s">
        <v>25</v>
      </c>
      <c r="H39" s="67" t="s">
        <v>20</v>
      </c>
      <c r="I39" s="68" t="s">
        <v>21</v>
      </c>
      <c r="J39" s="68" t="s">
        <v>22</v>
      </c>
      <c r="K39" s="68" t="s">
        <v>23</v>
      </c>
      <c r="L39" s="68" t="s">
        <v>24</v>
      </c>
      <c r="M39" s="69" t="s">
        <v>25</v>
      </c>
    </row>
    <row r="40" spans="1:13" ht="36" customHeight="1" thickBot="1" x14ac:dyDescent="0.25">
      <c r="A40" s="64"/>
      <c r="B40" s="65"/>
      <c r="C40" s="65"/>
      <c r="D40" s="65"/>
      <c r="E40" s="65"/>
      <c r="F40" s="66"/>
      <c r="H40" s="64"/>
      <c r="I40" s="65"/>
      <c r="J40" s="65"/>
      <c r="K40" s="65"/>
      <c r="L40" s="65"/>
      <c r="M40" s="66"/>
    </row>
    <row r="41" spans="1:13" ht="36" customHeight="1" thickBot="1" x14ac:dyDescent="0.25">
      <c r="A41" s="197" t="s">
        <v>30</v>
      </c>
      <c r="B41" s="186"/>
      <c r="C41" s="198"/>
      <c r="D41" s="185" t="s">
        <v>31</v>
      </c>
      <c r="E41" s="186"/>
      <c r="F41" s="187"/>
      <c r="H41" s="197" t="s">
        <v>30</v>
      </c>
      <c r="I41" s="186"/>
      <c r="J41" s="198"/>
      <c r="K41" s="185" t="s">
        <v>31</v>
      </c>
      <c r="L41" s="186"/>
      <c r="M41" s="187"/>
    </row>
    <row r="42" spans="1:13" ht="9.75" customHeight="1" thickBot="1" x14ac:dyDescent="0.25"/>
    <row r="43" spans="1:13" ht="36" customHeight="1" x14ac:dyDescent="0.2">
      <c r="A43" s="194" t="str">
        <f>'sk C,D - Ženy'!$C$1</f>
        <v>Žebříčkový turnaj - U19 Ž - I.stupeň</v>
      </c>
      <c r="B43" s="195"/>
      <c r="C43" s="195"/>
      <c r="D43" s="195"/>
      <c r="E43" s="195"/>
      <c r="F43" s="196"/>
      <c r="H43" s="194" t="str">
        <f>'sk C,D - Ženy'!$C$1</f>
        <v>Žebříčkový turnaj - U19 Ž - I.stupeň</v>
      </c>
      <c r="I43" s="195"/>
      <c r="J43" s="195"/>
      <c r="K43" s="195"/>
      <c r="L43" s="195"/>
      <c r="M43" s="196"/>
    </row>
    <row r="44" spans="1:13" ht="36" customHeight="1" thickBot="1" x14ac:dyDescent="0.25">
      <c r="A44" s="89" t="str">
        <f>CONCATENATE("Sk: ",MID(INDEX('sk C,D - Ženy'!$C$1:'sk C,D - Ženy'!$C$17,MOD(TRUNC((COLUMN()-1)/7),2 )*15+2,1),LEN("skupina ")+1,1))</f>
        <v>Sk: C</v>
      </c>
      <c r="B44" s="93" t="str">
        <f>CONCATENATE("kolo: ",   TRUNC((ROW()-1)/21)+1)</f>
        <v>kolo: 3</v>
      </c>
      <c r="C44" s="92">
        <f>TRUNC((ROW()-1)/21)*7 + TRUNC(MOD(ROW()-1,21)/7)  + 3 + MOD(TRUNC((COLUMN()-1)/7),2 )*3</f>
        <v>17</v>
      </c>
      <c r="D44" s="94">
        <f>'sk C,D - Ženy'!$AE$1</f>
        <v>45059</v>
      </c>
      <c r="E44" s="94"/>
      <c r="F44" s="90" t="str">
        <f>CONCATENATE("stůl č. ",zápis!I46)</f>
        <v xml:space="preserve">stůl č. </v>
      </c>
      <c r="H44" s="89" t="str">
        <f>CONCATENATE("Sk: ",MID(INDEX('sk C,D - Ženy'!$C$1:'sk C,D - Ženy'!$C$17,MOD(TRUNC((COLUMN()-1)/7),2 )*15+2,1),LEN("skupina ")+1,1))</f>
        <v>Sk: D</v>
      </c>
      <c r="I44" s="93" t="str">
        <f>CONCATENATE("kolo: ",   TRUNC((ROW()-1)/21)+1)</f>
        <v>kolo: 3</v>
      </c>
      <c r="J44" s="92">
        <f>TRUNC((ROW()-1)/21)*7 + TRUNC(MOD(ROW()-1,21)/7)  + 3 + MOD(TRUNC((COLUMN()-1)/7),2 )*3</f>
        <v>20</v>
      </c>
      <c r="K44" s="94">
        <f>'sk C,D - Ženy'!$AE$1</f>
        <v>45059</v>
      </c>
      <c r="L44" s="63"/>
      <c r="M44" s="90" t="str">
        <f>CONCATENATE("stůl č. ",zápis!I49)</f>
        <v xml:space="preserve">stůl č. </v>
      </c>
    </row>
    <row r="45" spans="1:13" ht="36" customHeight="1" thickBot="1" x14ac:dyDescent="0.25">
      <c r="A45" s="199" t="str">
        <f>CONCATENATE(IF(COUNTIF(seznam!$A$2:$A$25, INDEX('sk C,D - Ženy'!$AP$1:$AP$37,$C44,1) )=1,VLOOKUP(INDEX('sk C,D - Ženy'!$AP$1:$AP$37,$C44,1),seznam!$A$2:$C$25,2,FALSE),"------"),"   (",IF(COUNTIF(seznam!$A$2:$A$25, INDEX('sk C,D - Ženy'!$AP$1:$AP$37,$C44,1) )=1,VLOOKUP( INDEX('sk C,D - Ženy'!$AP$1:$AP$37,$C44,1),seznam!$A$2:$C$25,3,FALSE),"------"),")")</f>
        <v>Habáňová Michaela   (KST Blansko)</v>
      </c>
      <c r="B45" s="200"/>
      <c r="C45" s="200"/>
      <c r="D45" s="199" t="str">
        <f>CONCATENATE(IF(COUNTIF(seznam!$A$2:$A$25, INDEX('sk C,D - Ženy'!$AQ$1:$AQ$37,$C44,1) )=1,VLOOKUP( INDEX('sk C,D - Ženy'!$AQ$1:$AQ$37,$C44,1),seznam!$A$2:$C$25,2,FALSE),"------"),"   (",IF(COUNTIF(seznam!$A$2:$A$25, INDEX('sk C,D - Ženy'!$AQ$1:$AQ$37,$C44,1) )=1,VLOOKUP( INDEX('sk C,D - Ženy'!$AQ$1:$AQ$37,$C44,1),seznam!$A$2:$C$25,3,FALSE),"------"),")")</f>
        <v>Plíšková Kristýna   (MS Brno)</v>
      </c>
      <c r="E45" s="200"/>
      <c r="F45" s="201"/>
      <c r="H45" s="199" t="str">
        <f>CONCATENATE(IF(COUNTIF(seznam!$A$2:$A$25, INDEX('sk C,D - Ženy'!$AP$1:$AP$37,$J44,1) )=1,VLOOKUP(INDEX('sk C,D - Ženy'!$AP$1:$AP$37,$J44,1),seznam!$A$2:$C$25,2,FALSE),"------"),"   (",IF(COUNTIF(seznam!$A$2:$A$25, INDEX('sk C,D - Ženy'!$AP$1:$AP$37,$J44,1) )=1,VLOOKUP( INDEX('sk C,D - Ženy'!$AP$1:$AP$37,$J44,1),seznam!$A$2:$C$25,3,FALSE),"------"),")")</f>
        <v>Pilitowská Lea   (KST Blansko)</v>
      </c>
      <c r="I45" s="200"/>
      <c r="J45" s="200"/>
      <c r="K45" s="199" t="str">
        <f>CONCATENATE(IF(COUNTIF(seznam!$A$2:$A$25, INDEX('sk C,D - Ženy'!$AQ$1:$AQ$37,$J44,1) )=1,VLOOKUP( INDEX('sk C,D - Ženy'!$AQ$1:$AQ$37,$J44,1),seznam!$A$2:$C$25,2,FALSE),"------"),"   (",IF(COUNTIF(seznam!$A$2:$A$25, INDEX('sk C,D - Ženy'!$AQ$1:$AQ$37,$J44,1) )=1,VLOOKUP( INDEX('sk C,D - Ženy'!$AQ$1:$AQ$37,$J44,1),seznam!$A$2:$C$25,3,FALSE),"------"),")")</f>
        <v>Plíšková Kateřina   (MS Brno)</v>
      </c>
      <c r="L45" s="200"/>
      <c r="M45" s="201"/>
    </row>
    <row r="46" spans="1:13" ht="14.25" customHeight="1" x14ac:dyDescent="0.2">
      <c r="A46" s="67" t="s">
        <v>20</v>
      </c>
      <c r="B46" s="68" t="s">
        <v>21</v>
      </c>
      <c r="C46" s="68" t="s">
        <v>22</v>
      </c>
      <c r="D46" s="68" t="s">
        <v>23</v>
      </c>
      <c r="E46" s="68" t="s">
        <v>24</v>
      </c>
      <c r="F46" s="69" t="s">
        <v>25</v>
      </c>
      <c r="H46" s="67" t="s">
        <v>20</v>
      </c>
      <c r="I46" s="68" t="s">
        <v>21</v>
      </c>
      <c r="J46" s="68" t="s">
        <v>22</v>
      </c>
      <c r="K46" s="68" t="s">
        <v>23</v>
      </c>
      <c r="L46" s="68" t="s">
        <v>24</v>
      </c>
      <c r="M46" s="69" t="s">
        <v>25</v>
      </c>
    </row>
    <row r="47" spans="1:13" ht="36" customHeight="1" thickBot="1" x14ac:dyDescent="0.25">
      <c r="A47" s="64"/>
      <c r="B47" s="65"/>
      <c r="C47" s="65"/>
      <c r="D47" s="65"/>
      <c r="E47" s="65"/>
      <c r="F47" s="66"/>
      <c r="H47" s="64"/>
      <c r="I47" s="65"/>
      <c r="J47" s="65"/>
      <c r="K47" s="65"/>
      <c r="L47" s="65"/>
      <c r="M47" s="66"/>
    </row>
    <row r="48" spans="1:13" ht="36" customHeight="1" thickBot="1" x14ac:dyDescent="0.25">
      <c r="A48" s="197" t="s">
        <v>30</v>
      </c>
      <c r="B48" s="186"/>
      <c r="C48" s="198"/>
      <c r="D48" s="185" t="s">
        <v>31</v>
      </c>
      <c r="E48" s="186"/>
      <c r="F48" s="187"/>
      <c r="H48" s="197" t="s">
        <v>30</v>
      </c>
      <c r="I48" s="186"/>
      <c r="J48" s="198"/>
      <c r="K48" s="185" t="s">
        <v>31</v>
      </c>
      <c r="L48" s="186"/>
      <c r="M48" s="187"/>
    </row>
    <row r="49" spans="1:13" ht="18" customHeight="1" thickBot="1" x14ac:dyDescent="0.25"/>
    <row r="50" spans="1:13" ht="36" customHeight="1" x14ac:dyDescent="0.2">
      <c r="A50" s="194" t="str">
        <f>'sk C,D - Ženy'!$C$1</f>
        <v>Žebříčkový turnaj - U19 Ž - I.stupeň</v>
      </c>
      <c r="B50" s="195"/>
      <c r="C50" s="195"/>
      <c r="D50" s="195"/>
      <c r="E50" s="195"/>
      <c r="F50" s="196"/>
      <c r="H50" s="194" t="str">
        <f>'sk C,D - Ženy'!$C$1</f>
        <v>Žebříčkový turnaj - U19 Ž - I.stupeň</v>
      </c>
      <c r="I50" s="195"/>
      <c r="J50" s="195"/>
      <c r="K50" s="195"/>
      <c r="L50" s="195"/>
      <c r="M50" s="196"/>
    </row>
    <row r="51" spans="1:13" ht="36" customHeight="1" thickBot="1" x14ac:dyDescent="0.25">
      <c r="A51" s="89" t="str">
        <f>CONCATENATE("Sk: ",MID(INDEX('sk C,D - Ženy'!$C$1:'sk C,D - Ženy'!$C$17,MOD(TRUNC((COLUMN()-1)/7),2 )*15+2,1),LEN("skupina ")+1,1))</f>
        <v>Sk: C</v>
      </c>
      <c r="B51" s="93" t="str">
        <f>CONCATENATE("kolo: ",   TRUNC((ROW()-1)/21)+1)</f>
        <v>kolo: 3</v>
      </c>
      <c r="C51" s="92">
        <f>TRUNC((ROW()-1)/21)*7 + TRUNC(MOD(ROW()-1,21)/7)  + 3 + MOD(TRUNC((COLUMN()-1)/7),2 )*3</f>
        <v>18</v>
      </c>
      <c r="D51" s="94">
        <f>'sk C,D - Ženy'!$AE$1</f>
        <v>45059</v>
      </c>
      <c r="E51" s="63"/>
      <c r="F51" s="90" t="str">
        <f>CONCATENATE("stůl č. ",zápis!I47)</f>
        <v xml:space="preserve">stůl č. </v>
      </c>
      <c r="H51" s="89" t="str">
        <f>CONCATENATE("Sk: ",MID(INDEX('sk C,D - Ženy'!$C$1:'sk C,D - Ženy'!$C$17,MOD(TRUNC((COLUMN()-1)/7),2 )*15+2,1),LEN("skupina ")+1,1))</f>
        <v>Sk: D</v>
      </c>
      <c r="I51" s="93" t="str">
        <f>CONCATENATE("kolo: ",   TRUNC((ROW()-1)/21)+1)</f>
        <v>kolo: 3</v>
      </c>
      <c r="J51" s="92">
        <f>TRUNC((ROW()-1)/21)*7 + TRUNC(MOD(ROW()-1,21)/7)  + 3 + MOD(TRUNC((COLUMN()-1)/7),2 )*3</f>
        <v>21</v>
      </c>
      <c r="K51" s="94">
        <f>'sk C,D - Ženy'!$AE$1</f>
        <v>45059</v>
      </c>
      <c r="L51" s="63"/>
      <c r="M51" s="90" t="str">
        <f>CONCATENATE("stůl č. ",zápis!I50)</f>
        <v xml:space="preserve">stůl č. </v>
      </c>
    </row>
    <row r="52" spans="1:13" ht="36" customHeight="1" thickBot="1" x14ac:dyDescent="0.25">
      <c r="A52" s="199" t="str">
        <f>CONCATENATE(IF(COUNTIF(seznam!$A$2:$A$25, INDEX('sk C,D - Ženy'!$AP$1:$AP$37,$C51,1) )=1,VLOOKUP(INDEX('sk C,D - Ženy'!$AP$1:$AP$37,$C51,1),seznam!$A$2:$C$25,2,FALSE),"------"),"   (",IF(COUNTIF(seznam!$A$2:$A$25, INDEX('sk C,D - Ženy'!$AP$1:$AP$37,$C51,1) )=1,VLOOKUP( INDEX('sk C,D - Ženy'!$AP$1:$AP$37,$C51,1),seznam!$A$2:$C$25,3,FALSE),"------"),")")</f>
        <v>Hutáková Pavla   (Klobouky u Brna)</v>
      </c>
      <c r="B52" s="200"/>
      <c r="C52" s="200"/>
      <c r="D52" s="199" t="str">
        <f>CONCATENATE(IF(COUNTIF(seznam!$A$2:$A$25, INDEX('sk C,D - Ženy'!$AQ$1:$AQ$37,$C51,1) )=1,VLOOKUP( INDEX('sk C,D - Ženy'!$AQ$1:$AQ$37,$C51,1),seznam!$A$2:$C$25,2,FALSE),"------"),"   (",IF(COUNTIF(seznam!$A$2:$A$25, INDEX('sk C,D - Ženy'!$AQ$1:$AQ$37,$C51,1) )=1,VLOOKUP( INDEX('sk C,D - Ženy'!$AQ$1:$AQ$37,$C51,1),seznam!$A$2:$C$25,3,FALSE),"------"),")")</f>
        <v>Novohradská Karolína   (KST Blansko)</v>
      </c>
      <c r="E52" s="200"/>
      <c r="F52" s="201"/>
      <c r="H52" s="199" t="str">
        <f>CONCATENATE(IF(COUNTIF(seznam!$A$2:$A$25, INDEX('sk C,D - Ženy'!$AP$1:$AP$37,$J51,1) )=1,VLOOKUP(INDEX('sk C,D - Ženy'!$AP$1:$AP$37,$J51,1),seznam!$A$2:$C$25,2,FALSE),"------"),"   (",IF(COUNTIF(seznam!$A$2:$A$25, INDEX('sk C,D - Ženy'!$AP$1:$AP$37,$J51,1) )=1,VLOOKUP( INDEX('sk C,D - Ženy'!$AP$1:$AP$37,$J51,1),seznam!$A$2:$C$25,3,FALSE),"------"),")")</f>
        <v>Mazalová Kristýna   (KST Blansko)</v>
      </c>
      <c r="I52" s="200"/>
      <c r="J52" s="200"/>
      <c r="K52" s="199" t="str">
        <f>CONCATENATE(IF(COUNTIF(seznam!$A$2:$A$25, INDEX('sk C,D - Ženy'!$AQ$1:$AQ$37,$J51,1) )=1,VLOOKUP( INDEX('sk C,D - Ženy'!$AQ$1:$AQ$37,$J51,1),seznam!$A$2:$C$25,2,FALSE),"------"),"   (",IF(COUNTIF(seznam!$A$2:$A$25, INDEX('sk C,D - Ženy'!$AQ$1:$AQ$37,$J51,1) )=1,VLOOKUP( INDEX('sk C,D - Ženy'!$AQ$1:$AQ$37,$J51,1),seznam!$A$2:$C$25,3,FALSE),"------"),")")</f>
        <v>Sobotíková Monika   (MS Brno)</v>
      </c>
      <c r="L52" s="200"/>
      <c r="M52" s="201"/>
    </row>
    <row r="53" spans="1:13" ht="14.25" customHeight="1" x14ac:dyDescent="0.2">
      <c r="A53" s="67" t="s">
        <v>20</v>
      </c>
      <c r="B53" s="68" t="s">
        <v>21</v>
      </c>
      <c r="C53" s="68" t="s">
        <v>22</v>
      </c>
      <c r="D53" s="68" t="s">
        <v>23</v>
      </c>
      <c r="E53" s="68" t="s">
        <v>24</v>
      </c>
      <c r="F53" s="69" t="s">
        <v>25</v>
      </c>
      <c r="H53" s="67" t="s">
        <v>20</v>
      </c>
      <c r="I53" s="68" t="s">
        <v>21</v>
      </c>
      <c r="J53" s="68" t="s">
        <v>22</v>
      </c>
      <c r="K53" s="68" t="s">
        <v>23</v>
      </c>
      <c r="L53" s="68" t="s">
        <v>24</v>
      </c>
      <c r="M53" s="69" t="s">
        <v>25</v>
      </c>
    </row>
    <row r="54" spans="1:13" ht="36" customHeight="1" thickBot="1" x14ac:dyDescent="0.25">
      <c r="A54" s="64"/>
      <c r="B54" s="65"/>
      <c r="C54" s="65"/>
      <c r="D54" s="65"/>
      <c r="E54" s="65"/>
      <c r="F54" s="66"/>
      <c r="H54" s="64"/>
      <c r="I54" s="65"/>
      <c r="J54" s="65"/>
      <c r="K54" s="65"/>
      <c r="L54" s="65"/>
      <c r="M54" s="66"/>
    </row>
    <row r="55" spans="1:13" ht="36" customHeight="1" thickBot="1" x14ac:dyDescent="0.25">
      <c r="A55" s="197" t="s">
        <v>30</v>
      </c>
      <c r="B55" s="186"/>
      <c r="C55" s="198"/>
      <c r="D55" s="185" t="s">
        <v>31</v>
      </c>
      <c r="E55" s="186"/>
      <c r="F55" s="187"/>
      <c r="H55" s="197" t="s">
        <v>30</v>
      </c>
      <c r="I55" s="186"/>
      <c r="J55" s="198"/>
      <c r="K55" s="185" t="s">
        <v>31</v>
      </c>
      <c r="L55" s="186"/>
      <c r="M55" s="187"/>
    </row>
    <row r="56" spans="1:13" ht="18" customHeight="1" thickBot="1" x14ac:dyDescent="0.25"/>
    <row r="57" spans="1:13" ht="36" customHeight="1" x14ac:dyDescent="0.2">
      <c r="A57" s="194" t="str">
        <f>'sk C,D - Ženy'!$C$1</f>
        <v>Žebříčkový turnaj - U19 Ž - I.stupeň</v>
      </c>
      <c r="B57" s="195"/>
      <c r="C57" s="195"/>
      <c r="D57" s="195"/>
      <c r="E57" s="195"/>
      <c r="F57" s="196"/>
      <c r="H57" s="194" t="str">
        <f>'sk C,D - Ženy'!$C$1</f>
        <v>Žebříčkový turnaj - U19 Ž - I.stupeň</v>
      </c>
      <c r="I57" s="195"/>
      <c r="J57" s="195"/>
      <c r="K57" s="195"/>
      <c r="L57" s="195"/>
      <c r="M57" s="196"/>
    </row>
    <row r="58" spans="1:13" ht="36" customHeight="1" thickBot="1" x14ac:dyDescent="0.25">
      <c r="A58" s="89" t="str">
        <f>CONCATENATE("Sk: ",MID(INDEX('sk C,D - Ženy'!$C$1:'sk C,D - Ženy'!$C$17,MOD(TRUNC((COLUMN()-1)/7),2 )*15+2,1),LEN("skupina ")+1,1))</f>
        <v>Sk: C</v>
      </c>
      <c r="B58" s="93" t="str">
        <f>CONCATENATE("kolo: ",   TRUNC((ROW()-1)/21)+1)</f>
        <v>kolo: 3</v>
      </c>
      <c r="C58" s="92">
        <f>TRUNC((ROW()-1)/21)*7 + TRUNC(MOD(ROW()-1,21)/7)  + 3 + MOD(TRUNC((COLUMN()-1)/7),2 )*3</f>
        <v>19</v>
      </c>
      <c r="D58" s="94">
        <f>'sk C,D - Ženy'!$AE$1</f>
        <v>45059</v>
      </c>
      <c r="E58" s="63"/>
      <c r="F58" s="90" t="str">
        <f>CONCATENATE("stůl č. ",zápis!I48)</f>
        <v xml:space="preserve">stůl č. </v>
      </c>
      <c r="H58" s="89" t="str">
        <f>CONCATENATE("Sk: ",MID(INDEX('sk C,D - Ženy'!$C$1:'sk C,D - Ženy'!$C$17,MOD(TRUNC((COLUMN()-1)/7),2 )*15+2,1),LEN("skupina ")+1,1))</f>
        <v>Sk: D</v>
      </c>
      <c r="I58" s="93" t="str">
        <f>CONCATENATE("kolo: ",   TRUNC((ROW()-1)/21)+1)</f>
        <v>kolo: 3</v>
      </c>
      <c r="J58" s="92">
        <f>TRUNC((ROW()-1)/21)*7 + TRUNC(MOD(ROW()-1,21)/7)  + 3 + MOD(TRUNC((COLUMN()-1)/7),2 )*3</f>
        <v>22</v>
      </c>
      <c r="K58" s="94">
        <f>'sk C,D - Ženy'!$AE$1</f>
        <v>45059</v>
      </c>
      <c r="L58" s="63"/>
      <c r="M58" s="90" t="str">
        <f>CONCATENATE("stůl č. ",zápis!I51)</f>
        <v xml:space="preserve">stůl č. </v>
      </c>
    </row>
    <row r="59" spans="1:13" ht="36" customHeight="1" thickBot="1" x14ac:dyDescent="0.25">
      <c r="A59" s="199" t="str">
        <f>CONCATENATE(IF(COUNTIF(seznam!$A$2:$A$25, INDEX('sk C,D - Ženy'!$AP$1:$AP$37,$C58,1) )=1,VLOOKUP(INDEX('sk C,D - Ženy'!$AP$1:$AP$37,$C58,1),seznam!$A$2:$C$25,2,FALSE),"------"),"   (",IF(COUNTIF(seznam!$A$2:$A$25, INDEX('sk C,D - Ženy'!$AP$1:$AP$37,$C58,1) )=1,VLOOKUP( INDEX('sk C,D - Ženy'!$AP$1:$AP$37,$C58,1),seznam!$A$2:$C$25,3,FALSE),"------"),")")</f>
        <v>Krchňáková Viktorie   (KST Blansko)</v>
      </c>
      <c r="B59" s="200"/>
      <c r="C59" s="200"/>
      <c r="D59" s="199" t="str">
        <f>CONCATENATE(IF(COUNTIF(seznam!$A$2:$A$25, INDEX('sk C,D - Ženy'!$AQ$1:$AQ$37,$C58,1) )=1,VLOOKUP( INDEX('sk C,D - Ženy'!$AQ$1:$AQ$37,$C58,1),seznam!$A$2:$C$25,2,FALSE),"------"),"   (",IF(COUNTIF(seznam!$A$2:$A$25, INDEX('sk C,D - Ženy'!$AQ$1:$AQ$37,$C58,1) )=1,VLOOKUP( INDEX('sk C,D - Ženy'!$AQ$1:$AQ$37,$C58,1),seznam!$A$2:$C$25,3,FALSE),"------"),")")</f>
        <v>Kotásková Kristýna   (TJ Mikulčice)</v>
      </c>
      <c r="E59" s="200"/>
      <c r="F59" s="201"/>
      <c r="H59" s="199" t="str">
        <f>CONCATENATE(IF(COUNTIF(seznam!$A$2:$A$25, INDEX('sk C,D - Ženy'!$AP$1:$AP$37,$J58,1) )=1,VLOOKUP(INDEX('sk C,D - Ženy'!$AP$1:$AP$37,$J58,1),seznam!$A$2:$C$25,2,FALSE),"------"),"   (",IF(COUNTIF(seznam!$A$2:$A$25, INDEX('sk C,D - Ženy'!$AP$1:$AP$37,$J58,1) )=1,VLOOKUP( INDEX('sk C,D - Ženy'!$AP$1:$AP$37,$J58,1),seznam!$A$2:$C$25,3,FALSE),"------"),")")</f>
        <v>Fousková Jarmila   (KST Blansko)</v>
      </c>
      <c r="I59" s="200"/>
      <c r="J59" s="200"/>
      <c r="K59" s="199" t="str">
        <f>CONCATENATE(IF(COUNTIF(seznam!$A$2:$A$25, INDEX('sk C,D - Ženy'!$AQ$1:$AQ$37,$J58,1) )=1,VLOOKUP( INDEX('sk C,D - Ženy'!$AQ$1:$AQ$37,$J58,1),seznam!$A$2:$C$25,2,FALSE),"------"),"   (",IF(COUNTIF(seznam!$A$2:$A$25, INDEX('sk C,D - Ženy'!$AQ$1:$AQ$37,$J58,1) )=1,VLOOKUP( INDEX('sk C,D - Ženy'!$AQ$1:$AQ$37,$J58,1),seznam!$A$2:$C$25,3,FALSE),"------"),")")</f>
        <v>Klepáčová Daniela   (MSK Břeclav)</v>
      </c>
      <c r="L59" s="200"/>
      <c r="M59" s="201"/>
    </row>
    <row r="60" spans="1:13" ht="14.25" customHeight="1" x14ac:dyDescent="0.2">
      <c r="A60" s="67" t="s">
        <v>20</v>
      </c>
      <c r="B60" s="68" t="s">
        <v>21</v>
      </c>
      <c r="C60" s="68" t="s">
        <v>22</v>
      </c>
      <c r="D60" s="68" t="s">
        <v>23</v>
      </c>
      <c r="E60" s="68" t="s">
        <v>24</v>
      </c>
      <c r="F60" s="69" t="s">
        <v>25</v>
      </c>
      <c r="H60" s="67" t="s">
        <v>20</v>
      </c>
      <c r="I60" s="68" t="s">
        <v>21</v>
      </c>
      <c r="J60" s="68" t="s">
        <v>22</v>
      </c>
      <c r="K60" s="68" t="s">
        <v>23</v>
      </c>
      <c r="L60" s="68" t="s">
        <v>24</v>
      </c>
      <c r="M60" s="69" t="s">
        <v>25</v>
      </c>
    </row>
    <row r="61" spans="1:13" ht="36" customHeight="1" thickBot="1" x14ac:dyDescent="0.25">
      <c r="A61" s="64"/>
      <c r="B61" s="65"/>
      <c r="C61" s="65"/>
      <c r="D61" s="65"/>
      <c r="E61" s="65"/>
      <c r="F61" s="66"/>
      <c r="H61" s="64"/>
      <c r="I61" s="65"/>
      <c r="J61" s="65"/>
      <c r="K61" s="65"/>
      <c r="L61" s="65"/>
      <c r="M61" s="66"/>
    </row>
    <row r="62" spans="1:13" ht="36" customHeight="1" thickBot="1" x14ac:dyDescent="0.25">
      <c r="A62" s="197" t="s">
        <v>30</v>
      </c>
      <c r="B62" s="186"/>
      <c r="C62" s="198"/>
      <c r="D62" s="185" t="s">
        <v>31</v>
      </c>
      <c r="E62" s="186"/>
      <c r="F62" s="187"/>
      <c r="H62" s="197" t="s">
        <v>30</v>
      </c>
      <c r="I62" s="186"/>
      <c r="J62" s="198"/>
      <c r="K62" s="185" t="s">
        <v>31</v>
      </c>
      <c r="L62" s="186"/>
      <c r="M62" s="187"/>
    </row>
    <row r="63" spans="1:13" ht="18" customHeight="1" thickBot="1" x14ac:dyDescent="0.25"/>
    <row r="64" spans="1:13" ht="36" customHeight="1" x14ac:dyDescent="0.2">
      <c r="A64" s="194" t="str">
        <f>'sk C,D - Ženy'!$C$1</f>
        <v>Žebříčkový turnaj - U19 Ž - I.stupeň</v>
      </c>
      <c r="B64" s="195"/>
      <c r="C64" s="195"/>
      <c r="D64" s="195"/>
      <c r="E64" s="195"/>
      <c r="F64" s="196"/>
      <c r="H64" s="194" t="str">
        <f>'sk C,D - Ženy'!$C$1</f>
        <v>Žebříčkový turnaj - U19 Ž - I.stupeň</v>
      </c>
      <c r="I64" s="195"/>
      <c r="J64" s="195"/>
      <c r="K64" s="195"/>
      <c r="L64" s="195"/>
      <c r="M64" s="196"/>
    </row>
    <row r="65" spans="1:13" ht="36" customHeight="1" thickBot="1" x14ac:dyDescent="0.25">
      <c r="A65" s="89" t="str">
        <f>CONCATENATE("Sk: ",MID(INDEX('sk C,D - Ženy'!$C$1:'sk C,D - Ženy'!$C$17,MOD(TRUNC((COLUMN()-1)/7),2 )*15+2,1),LEN("skupina ")+1,1))</f>
        <v>Sk: C</v>
      </c>
      <c r="B65" s="93" t="str">
        <f>CONCATENATE("kolo: ",   TRUNC((ROW()-1)/21)+1)</f>
        <v>kolo: 4</v>
      </c>
      <c r="C65" s="92">
        <f>TRUNC((ROW()-1)/21)*7 + TRUNC(MOD(ROW()-1,21)/7)  + 3 + MOD(TRUNC((COLUMN()-1)/7),2 )*3</f>
        <v>24</v>
      </c>
      <c r="D65" s="94">
        <f>'sk C,D - Ženy'!$AE$1</f>
        <v>45059</v>
      </c>
      <c r="E65" s="94"/>
      <c r="F65" s="90" t="str">
        <f>CONCATENATE("stůl č. ",zápis!I67)</f>
        <v xml:space="preserve">stůl č. </v>
      </c>
      <c r="H65" s="89" t="str">
        <f>CONCATENATE("Sk: ",MID(INDEX('sk C,D - Ženy'!$C$1:'sk C,D - Ženy'!$C$17,MOD(TRUNC((COLUMN()-1)/7),2 )*15+2,1),LEN("skupina ")+1,1))</f>
        <v>Sk: D</v>
      </c>
      <c r="I65" s="93" t="str">
        <f>CONCATENATE("kolo: ",   TRUNC((ROW()-1)/21)+1)</f>
        <v>kolo: 4</v>
      </c>
      <c r="J65" s="92">
        <f>TRUNC((ROW()-1)/21)*7 + TRUNC(MOD(ROW()-1,21)/7)  + 3 + MOD(TRUNC((COLUMN()-1)/7),2 )*3</f>
        <v>27</v>
      </c>
      <c r="K65" s="94">
        <f>'sk C,D - Ženy'!$AE$1</f>
        <v>45059</v>
      </c>
      <c r="L65" s="63"/>
      <c r="M65" s="90" t="str">
        <f>CONCATENATE("stůl č. ",zápis!I70)</f>
        <v xml:space="preserve">stůl č. </v>
      </c>
    </row>
    <row r="66" spans="1:13" ht="36" customHeight="1" thickBot="1" x14ac:dyDescent="0.25">
      <c r="A66" s="199" t="str">
        <f>CONCATENATE(IF(COUNTIF(seznam!$A$2:$A$25, INDEX('sk C,D - Ženy'!$AP$1:$AP$37,$C65,1) )=1,VLOOKUP(INDEX('sk C,D - Ženy'!$AP$1:$AP$37,$C65,1),seznam!$A$2:$C$25,2,FALSE),"------"),"   (",IF(COUNTIF(seznam!$A$2:$A$25, INDEX('sk C,D - Ženy'!$AP$1:$AP$37,$C65,1) )=1,VLOOKUP( INDEX('sk C,D - Ženy'!$AP$1:$AP$37,$C65,1),seznam!$A$2:$C$25,3,FALSE),"------"),")")</f>
        <v>Plíšková Kristýna   (MS Brno)</v>
      </c>
      <c r="B66" s="200"/>
      <c r="C66" s="200"/>
      <c r="D66" s="199" t="str">
        <f>CONCATENATE(IF(COUNTIF(seznam!$A$2:$A$25, INDEX('sk C,D - Ženy'!$AQ$1:$AQ$37,$C65,1) )=1,VLOOKUP( INDEX('sk C,D - Ženy'!$AQ$1:$AQ$37,$C65,1),seznam!$A$2:$C$25,2,FALSE),"------"),"   (",IF(COUNTIF(seznam!$A$2:$A$25, INDEX('sk C,D - Ženy'!$AQ$1:$AQ$37,$C65,1) )=1,VLOOKUP( INDEX('sk C,D - Ženy'!$AQ$1:$AQ$37,$C65,1),seznam!$A$2:$C$25,3,FALSE),"------"),")")</f>
        <v>Kotásková Kristýna   (TJ Mikulčice)</v>
      </c>
      <c r="E66" s="200"/>
      <c r="F66" s="201"/>
      <c r="H66" s="199" t="str">
        <f>CONCATENATE(IF(COUNTIF(seznam!$A$2:$A$25, INDEX('sk C,D - Ženy'!$AP$1:$AP$37,$J65,1) )=1,VLOOKUP(INDEX('sk C,D - Ženy'!$AP$1:$AP$37,$J65,1),seznam!$A$2:$C$25,2,FALSE),"------"),"   (",IF(COUNTIF(seznam!$A$2:$A$25, INDEX('sk C,D - Ženy'!$AP$1:$AP$37,$J65,1) )=1,VLOOKUP( INDEX('sk C,D - Ženy'!$AP$1:$AP$37,$J65,1),seznam!$A$2:$C$25,3,FALSE),"------"),")")</f>
        <v>Plíšková Kateřina   (MS Brno)</v>
      </c>
      <c r="I66" s="200"/>
      <c r="J66" s="200"/>
      <c r="K66" s="199" t="str">
        <f>CONCATENATE(IF(COUNTIF(seznam!$A$2:$A$25, INDEX('sk C,D - Ženy'!$AQ$1:$AQ$37,$J65,1) )=1,VLOOKUP( INDEX('sk C,D - Ženy'!$AQ$1:$AQ$37,$J65,1),seznam!$A$2:$C$25,2,FALSE),"------"),"   (",IF(COUNTIF(seznam!$A$2:$A$25, INDEX('sk C,D - Ženy'!$AQ$1:$AQ$37,$J65,1) )=1,VLOOKUP( INDEX('sk C,D - Ženy'!$AQ$1:$AQ$37,$J65,1),seznam!$A$2:$C$25,3,FALSE),"------"),")")</f>
        <v>Klepáčová Daniela   (MSK Břeclav)</v>
      </c>
      <c r="L66" s="200"/>
      <c r="M66" s="201"/>
    </row>
    <row r="67" spans="1:13" ht="14.25" customHeight="1" x14ac:dyDescent="0.2">
      <c r="A67" s="67" t="s">
        <v>20</v>
      </c>
      <c r="B67" s="68" t="s">
        <v>21</v>
      </c>
      <c r="C67" s="68" t="s">
        <v>22</v>
      </c>
      <c r="D67" s="68" t="s">
        <v>23</v>
      </c>
      <c r="E67" s="68" t="s">
        <v>24</v>
      </c>
      <c r="F67" s="69" t="s">
        <v>25</v>
      </c>
      <c r="H67" s="67" t="s">
        <v>20</v>
      </c>
      <c r="I67" s="68" t="s">
        <v>21</v>
      </c>
      <c r="J67" s="68" t="s">
        <v>22</v>
      </c>
      <c r="K67" s="68" t="s">
        <v>23</v>
      </c>
      <c r="L67" s="68" t="s">
        <v>24</v>
      </c>
      <c r="M67" s="69" t="s">
        <v>25</v>
      </c>
    </row>
    <row r="68" spans="1:13" ht="36" customHeight="1" thickBot="1" x14ac:dyDescent="0.25">
      <c r="A68" s="64"/>
      <c r="B68" s="65"/>
      <c r="C68" s="65"/>
      <c r="D68" s="65"/>
      <c r="E68" s="65"/>
      <c r="F68" s="66"/>
      <c r="H68" s="64"/>
      <c r="I68" s="65"/>
      <c r="J68" s="65"/>
      <c r="K68" s="65"/>
      <c r="L68" s="65"/>
      <c r="M68" s="66"/>
    </row>
    <row r="69" spans="1:13" ht="36" customHeight="1" thickBot="1" x14ac:dyDescent="0.25">
      <c r="A69" s="197" t="s">
        <v>30</v>
      </c>
      <c r="B69" s="186"/>
      <c r="C69" s="198"/>
      <c r="D69" s="185" t="s">
        <v>31</v>
      </c>
      <c r="E69" s="186"/>
      <c r="F69" s="187"/>
      <c r="H69" s="197" t="s">
        <v>30</v>
      </c>
      <c r="I69" s="186"/>
      <c r="J69" s="198"/>
      <c r="K69" s="185" t="s">
        <v>31</v>
      </c>
      <c r="L69" s="186"/>
      <c r="M69" s="187"/>
    </row>
    <row r="70" spans="1:13" ht="18" customHeight="1" thickBot="1" x14ac:dyDescent="0.25"/>
    <row r="71" spans="1:13" ht="36" customHeight="1" x14ac:dyDescent="0.2">
      <c r="A71" s="194" t="str">
        <f>'sk C,D - Ženy'!$C$1</f>
        <v>Žebříčkový turnaj - U19 Ž - I.stupeň</v>
      </c>
      <c r="B71" s="195"/>
      <c r="C71" s="195"/>
      <c r="D71" s="195"/>
      <c r="E71" s="195"/>
      <c r="F71" s="196"/>
      <c r="H71" s="194" t="str">
        <f>'sk C,D - Ženy'!$C$1</f>
        <v>Žebříčkový turnaj - U19 Ž - I.stupeň</v>
      </c>
      <c r="I71" s="195"/>
      <c r="J71" s="195"/>
      <c r="K71" s="195"/>
      <c r="L71" s="195"/>
      <c r="M71" s="196"/>
    </row>
    <row r="72" spans="1:13" ht="36" customHeight="1" thickBot="1" x14ac:dyDescent="0.25">
      <c r="A72" s="89" t="str">
        <f>CONCATENATE("Sk: ",MID(INDEX('sk C,D - Ženy'!$C$1:'sk C,D - Ženy'!$C$17,MOD(TRUNC((COLUMN()-1)/7),2 )*15+2,1),LEN("skupina ")+1,1))</f>
        <v>Sk: C</v>
      </c>
      <c r="B72" s="93" t="str">
        <f>CONCATENATE("kolo: ",   TRUNC((ROW()-1)/21)+1)</f>
        <v>kolo: 4</v>
      </c>
      <c r="C72" s="92">
        <f>TRUNC((ROW()-1)/21)*7 + TRUNC(MOD(ROW()-1,21)/7)  + 3 + MOD(TRUNC((COLUMN()-1)/7),2 )*3</f>
        <v>25</v>
      </c>
      <c r="D72" s="94">
        <f>'sk C,D - Ženy'!$AE$1</f>
        <v>45059</v>
      </c>
      <c r="E72" s="63"/>
      <c r="F72" s="90" t="str">
        <f>CONCATENATE("stůl č. ",zápis!I68)</f>
        <v xml:space="preserve">stůl č. </v>
      </c>
      <c r="H72" s="89" t="str">
        <f>CONCATENATE("Sk: ",MID(INDEX('sk C,D - Ženy'!$C$1:'sk C,D - Ženy'!$C$17,MOD(TRUNC((COLUMN()-1)/7),2 )*15+2,1),LEN("skupina ")+1,1))</f>
        <v>Sk: D</v>
      </c>
      <c r="I72" s="93" t="str">
        <f>CONCATENATE("kolo: ",   TRUNC((ROW()-1)/21)+1)</f>
        <v>kolo: 4</v>
      </c>
      <c r="J72" s="92">
        <f>TRUNC((ROW()-1)/21)*7 + TRUNC(MOD(ROW()-1,21)/7)  + 3 + MOD(TRUNC((COLUMN()-1)/7),2 )*3</f>
        <v>28</v>
      </c>
      <c r="K72" s="94">
        <f>'sk C,D - Ženy'!$AE$1</f>
        <v>45059</v>
      </c>
      <c r="L72" s="63"/>
      <c r="M72" s="90" t="str">
        <f>CONCATENATE("stůl č. ",zápis!I71)</f>
        <v xml:space="preserve">stůl č. </v>
      </c>
    </row>
    <row r="73" spans="1:13" ht="36" customHeight="1" thickBot="1" x14ac:dyDescent="0.25">
      <c r="A73" s="199" t="str">
        <f>CONCATENATE(IF(COUNTIF(seznam!$A$2:$A$25, INDEX('sk C,D - Ženy'!$AP$1:$AP$37,$C72,1) )=1,VLOOKUP(INDEX('sk C,D - Ženy'!$AP$1:$AP$37,$C72,1),seznam!$A$2:$C$25,2,FALSE),"------"),"   (",IF(COUNTIF(seznam!$A$2:$A$25, INDEX('sk C,D - Ženy'!$AP$1:$AP$37,$C72,1) )=1,VLOOKUP( INDEX('sk C,D - Ženy'!$AP$1:$AP$37,$C72,1),seznam!$A$2:$C$25,3,FALSE),"------"),")")</f>
        <v>Novohradská Karolína   (KST Blansko)</v>
      </c>
      <c r="B73" s="200"/>
      <c r="C73" s="200"/>
      <c r="D73" s="199" t="str">
        <f>CONCATENATE(IF(COUNTIF(seznam!$A$2:$A$25, INDEX('sk C,D - Ženy'!$AQ$1:$AQ$37,$C72,1) )=1,VLOOKUP( INDEX('sk C,D - Ženy'!$AQ$1:$AQ$37,$C72,1),seznam!$A$2:$C$25,2,FALSE),"------"),"   (",IF(COUNTIF(seznam!$A$2:$A$25, INDEX('sk C,D - Ženy'!$AQ$1:$AQ$37,$C72,1) )=1,VLOOKUP( INDEX('sk C,D - Ženy'!$AQ$1:$AQ$37,$C72,1),seznam!$A$2:$C$25,3,FALSE),"------"),")")</f>
        <v>Krchňáková Viktorie   (KST Blansko)</v>
      </c>
      <c r="E73" s="200"/>
      <c r="F73" s="201"/>
      <c r="H73" s="199" t="str">
        <f>CONCATENATE(IF(COUNTIF(seznam!$A$2:$A$25, INDEX('sk C,D - Ženy'!$AP$1:$AP$37,$J72,1) )=1,VLOOKUP(INDEX('sk C,D - Ženy'!$AP$1:$AP$37,$J72,1),seznam!$A$2:$C$25,2,FALSE),"------"),"   (",IF(COUNTIF(seznam!$A$2:$A$25, INDEX('sk C,D - Ženy'!$AP$1:$AP$37,$J72,1) )=1,VLOOKUP( INDEX('sk C,D - Ženy'!$AP$1:$AP$37,$J72,1),seznam!$A$2:$C$25,3,FALSE),"------"),")")</f>
        <v>Sobotíková Monika   (MS Brno)</v>
      </c>
      <c r="I73" s="200"/>
      <c r="J73" s="200"/>
      <c r="K73" s="199" t="str">
        <f>CONCATENATE(IF(COUNTIF(seznam!$A$2:$A$25, INDEX('sk C,D - Ženy'!$AQ$1:$AQ$37,$J72,1) )=1,VLOOKUP( INDEX('sk C,D - Ženy'!$AQ$1:$AQ$37,$J72,1),seznam!$A$2:$C$25,2,FALSE),"------"),"   (",IF(COUNTIF(seznam!$A$2:$A$25, INDEX('sk C,D - Ženy'!$AQ$1:$AQ$37,$J72,1) )=1,VLOOKUP( INDEX('sk C,D - Ženy'!$AQ$1:$AQ$37,$J72,1),seznam!$A$2:$C$25,3,FALSE),"------"),")")</f>
        <v>Fousková Jarmila   (KST Blansko)</v>
      </c>
      <c r="L73" s="200"/>
      <c r="M73" s="201"/>
    </row>
    <row r="74" spans="1:13" ht="14.25" customHeight="1" x14ac:dyDescent="0.2">
      <c r="A74" s="67" t="s">
        <v>20</v>
      </c>
      <c r="B74" s="68" t="s">
        <v>21</v>
      </c>
      <c r="C74" s="68" t="s">
        <v>22</v>
      </c>
      <c r="D74" s="68" t="s">
        <v>23</v>
      </c>
      <c r="E74" s="68" t="s">
        <v>24</v>
      </c>
      <c r="F74" s="69" t="s">
        <v>25</v>
      </c>
      <c r="H74" s="67" t="s">
        <v>20</v>
      </c>
      <c r="I74" s="68" t="s">
        <v>21</v>
      </c>
      <c r="J74" s="68" t="s">
        <v>22</v>
      </c>
      <c r="K74" s="68" t="s">
        <v>23</v>
      </c>
      <c r="L74" s="68" t="s">
        <v>24</v>
      </c>
      <c r="M74" s="69" t="s">
        <v>25</v>
      </c>
    </row>
    <row r="75" spans="1:13" ht="36" customHeight="1" thickBot="1" x14ac:dyDescent="0.25">
      <c r="A75" s="64"/>
      <c r="B75" s="65"/>
      <c r="C75" s="65"/>
      <c r="D75" s="65"/>
      <c r="E75" s="65"/>
      <c r="F75" s="66"/>
      <c r="H75" s="64"/>
      <c r="I75" s="65"/>
      <c r="J75" s="65"/>
      <c r="K75" s="65"/>
      <c r="L75" s="65"/>
      <c r="M75" s="66"/>
    </row>
    <row r="76" spans="1:13" ht="36" customHeight="1" thickBot="1" x14ac:dyDescent="0.25">
      <c r="A76" s="197" t="s">
        <v>30</v>
      </c>
      <c r="B76" s="186"/>
      <c r="C76" s="198"/>
      <c r="D76" s="185" t="s">
        <v>31</v>
      </c>
      <c r="E76" s="186"/>
      <c r="F76" s="187"/>
      <c r="H76" s="197" t="s">
        <v>30</v>
      </c>
      <c r="I76" s="186"/>
      <c r="J76" s="198"/>
      <c r="K76" s="185" t="s">
        <v>31</v>
      </c>
      <c r="L76" s="186"/>
      <c r="M76" s="187"/>
    </row>
    <row r="77" spans="1:13" ht="18" customHeight="1" thickBot="1" x14ac:dyDescent="0.25"/>
    <row r="78" spans="1:13" ht="36" customHeight="1" x14ac:dyDescent="0.2">
      <c r="A78" s="194" t="str">
        <f>'sk C,D - Ženy'!$C$1</f>
        <v>Žebříčkový turnaj - U19 Ž - I.stupeň</v>
      </c>
      <c r="B78" s="195"/>
      <c r="C78" s="195"/>
      <c r="D78" s="195"/>
      <c r="E78" s="195"/>
      <c r="F78" s="196"/>
      <c r="H78" s="194" t="str">
        <f>'sk C,D - Ženy'!$C$1</f>
        <v>Žebříčkový turnaj - U19 Ž - I.stupeň</v>
      </c>
      <c r="I78" s="195"/>
      <c r="J78" s="195"/>
      <c r="K78" s="195"/>
      <c r="L78" s="195"/>
      <c r="M78" s="196"/>
    </row>
    <row r="79" spans="1:13" ht="36" customHeight="1" thickBot="1" x14ac:dyDescent="0.25">
      <c r="A79" s="89" t="str">
        <f>CONCATENATE("Sk: ",MID(INDEX('sk C,D - Ženy'!$C$1:'sk C,D - Ženy'!$C$17,MOD(TRUNC((COLUMN()-1)/7),2 )*15+2,1),LEN("skupina ")+1,1))</f>
        <v>Sk: C</v>
      </c>
      <c r="B79" s="93" t="str">
        <f>CONCATENATE("kolo: ",   TRUNC((ROW()-1)/21)+1)</f>
        <v>kolo: 4</v>
      </c>
      <c r="C79" s="92">
        <f>TRUNC((ROW()-1)/21)*7 + TRUNC(MOD(ROW()-1,21)/7)  + 3 + MOD(TRUNC((COLUMN()-1)/7),2 )*3</f>
        <v>26</v>
      </c>
      <c r="D79" s="94">
        <f>'sk C,D - Ženy'!$AE$1</f>
        <v>45059</v>
      </c>
      <c r="E79" s="63"/>
      <c r="F79" s="90" t="str">
        <f>CONCATENATE("stůl č. ",zápis!I69)</f>
        <v xml:space="preserve">stůl č. </v>
      </c>
      <c r="H79" s="89" t="str">
        <f>CONCATENATE("Sk: ",MID(INDEX('sk C,D - Ženy'!$C$1:'sk C,D - Ženy'!$C$17,MOD(TRUNC((COLUMN()-1)/7),2 )*15+2,1),LEN("skupina ")+1,1))</f>
        <v>Sk: D</v>
      </c>
      <c r="I79" s="93" t="str">
        <f>CONCATENATE("kolo: ",   TRUNC((ROW()-1)/21)+1)</f>
        <v>kolo: 4</v>
      </c>
      <c r="J79" s="92">
        <f>TRUNC((ROW()-1)/21)*7 + TRUNC(MOD(ROW()-1,21)/7)  + 3 + MOD(TRUNC((COLUMN()-1)/7),2 )*3</f>
        <v>29</v>
      </c>
      <c r="K79" s="94">
        <f>'sk C,D - Ženy'!$AE$1</f>
        <v>45059</v>
      </c>
      <c r="L79" s="63"/>
      <c r="M79" s="90" t="str">
        <f>CONCATENATE("stůl č. ",zápis!I72)</f>
        <v xml:space="preserve">stůl č. </v>
      </c>
    </row>
    <row r="80" spans="1:13" ht="36" customHeight="1" thickBot="1" x14ac:dyDescent="0.25">
      <c r="A80" s="199" t="str">
        <f>CONCATENATE(IF(COUNTIF(seznam!$A$2:$A$25, INDEX('sk C,D - Ženy'!$AP$1:$AP$37,$C79,1) )=1,VLOOKUP(INDEX('sk C,D - Ženy'!$AP$1:$AP$37,$C79,1),seznam!$A$2:$C$25,2,FALSE),"------"),"   (",IF(COUNTIF(seznam!$A$2:$A$25, INDEX('sk C,D - Ženy'!$AP$1:$AP$37,$C79,1) )=1,VLOOKUP( INDEX('sk C,D - Ženy'!$AP$1:$AP$37,$C79,1),seznam!$A$2:$C$25,3,FALSE),"------"),")")</f>
        <v>Habáňová Michaela   (KST Blansko)</v>
      </c>
      <c r="B80" s="200"/>
      <c r="C80" s="200"/>
      <c r="D80" s="199" t="str">
        <f>CONCATENATE(IF(COUNTIF(seznam!$A$2:$A$25, INDEX('sk C,D - Ženy'!$AQ$1:$AQ$37,$C79,1) )=1,VLOOKUP( INDEX('sk C,D - Ženy'!$AQ$1:$AQ$37,$C79,1),seznam!$A$2:$C$25,2,FALSE),"------"),"   (",IF(COUNTIF(seznam!$A$2:$A$25, INDEX('sk C,D - Ženy'!$AQ$1:$AQ$37,$C79,1) )=1,VLOOKUP( INDEX('sk C,D - Ženy'!$AQ$1:$AQ$37,$C79,1),seznam!$A$2:$C$25,3,FALSE),"------"),")")</f>
        <v>Hutáková Pavla   (Klobouky u Brna)</v>
      </c>
      <c r="E80" s="200"/>
      <c r="F80" s="201"/>
      <c r="H80" s="199" t="str">
        <f>CONCATENATE(IF(COUNTIF(seznam!$A$2:$A$25, INDEX('sk C,D - Ženy'!$AP$1:$AP$37,$J79,1) )=1,VLOOKUP(INDEX('sk C,D - Ženy'!$AP$1:$AP$37,$J79,1),seznam!$A$2:$C$25,2,FALSE),"------"),"   (",IF(COUNTIF(seznam!$A$2:$A$25, INDEX('sk C,D - Ženy'!$AP$1:$AP$37,$J79,1) )=1,VLOOKUP( INDEX('sk C,D - Ženy'!$AP$1:$AP$37,$J79,1),seznam!$A$2:$C$25,3,FALSE),"------"),")")</f>
        <v>Pilitowská Lea   (KST Blansko)</v>
      </c>
      <c r="I80" s="200"/>
      <c r="J80" s="200"/>
      <c r="K80" s="199" t="str">
        <f>CONCATENATE(IF(COUNTIF(seznam!$A$2:$A$25, INDEX('sk C,D - Ženy'!$AQ$1:$AQ$37,$J79,1) )=1,VLOOKUP( INDEX('sk C,D - Ženy'!$AQ$1:$AQ$37,$J79,1),seznam!$A$2:$C$25,2,FALSE),"------"),"   (",IF(COUNTIF(seznam!$A$2:$A$25, INDEX('sk C,D - Ženy'!$AQ$1:$AQ$37,$J79,1) )=1,VLOOKUP( INDEX('sk C,D - Ženy'!$AQ$1:$AQ$37,$J79,1),seznam!$A$2:$C$25,3,FALSE),"------"),")")</f>
        <v>Mazalová Kristýna   (KST Blansko)</v>
      </c>
      <c r="L80" s="200"/>
      <c r="M80" s="201"/>
    </row>
    <row r="81" spans="1:13" ht="14.25" customHeight="1" x14ac:dyDescent="0.2">
      <c r="A81" s="67" t="s">
        <v>20</v>
      </c>
      <c r="B81" s="68" t="s">
        <v>21</v>
      </c>
      <c r="C81" s="68" t="s">
        <v>22</v>
      </c>
      <c r="D81" s="68" t="s">
        <v>23</v>
      </c>
      <c r="E81" s="68" t="s">
        <v>24</v>
      </c>
      <c r="F81" s="69" t="s">
        <v>25</v>
      </c>
      <c r="H81" s="67" t="s">
        <v>20</v>
      </c>
      <c r="I81" s="68" t="s">
        <v>21</v>
      </c>
      <c r="J81" s="68" t="s">
        <v>22</v>
      </c>
      <c r="K81" s="68" t="s">
        <v>23</v>
      </c>
      <c r="L81" s="68" t="s">
        <v>24</v>
      </c>
      <c r="M81" s="69" t="s">
        <v>25</v>
      </c>
    </row>
    <row r="82" spans="1:13" ht="36" customHeight="1" thickBot="1" x14ac:dyDescent="0.25">
      <c r="A82" s="64"/>
      <c r="B82" s="65"/>
      <c r="C82" s="65"/>
      <c r="D82" s="65"/>
      <c r="E82" s="65"/>
      <c r="F82" s="66"/>
      <c r="H82" s="64"/>
      <c r="I82" s="65"/>
      <c r="J82" s="65"/>
      <c r="K82" s="65"/>
      <c r="L82" s="65"/>
      <c r="M82" s="66"/>
    </row>
    <row r="83" spans="1:13" ht="30.75" customHeight="1" thickBot="1" x14ac:dyDescent="0.25">
      <c r="A83" s="197" t="s">
        <v>30</v>
      </c>
      <c r="B83" s="186"/>
      <c r="C83" s="198"/>
      <c r="D83" s="185" t="s">
        <v>31</v>
      </c>
      <c r="E83" s="186"/>
      <c r="F83" s="187"/>
      <c r="H83" s="197" t="s">
        <v>30</v>
      </c>
      <c r="I83" s="186"/>
      <c r="J83" s="198"/>
      <c r="K83" s="185" t="s">
        <v>31</v>
      </c>
      <c r="L83" s="186"/>
      <c r="M83" s="187"/>
    </row>
    <row r="84" spans="1:13" ht="9.75" customHeight="1" thickBot="1" x14ac:dyDescent="0.25"/>
    <row r="85" spans="1:13" ht="36" customHeight="1" x14ac:dyDescent="0.2">
      <c r="A85" s="194" t="str">
        <f>'sk C,D - Ženy'!$C$1</f>
        <v>Žebříčkový turnaj - U19 Ž - I.stupeň</v>
      </c>
      <c r="B85" s="195"/>
      <c r="C85" s="195"/>
      <c r="D85" s="195"/>
      <c r="E85" s="195"/>
      <c r="F85" s="196"/>
      <c r="H85" s="194" t="str">
        <f>'sk C,D - Ženy'!$C$1</f>
        <v>Žebříčkový turnaj - U19 Ž - I.stupeň</v>
      </c>
      <c r="I85" s="195"/>
      <c r="J85" s="195"/>
      <c r="K85" s="195"/>
      <c r="L85" s="195"/>
      <c r="M85" s="196"/>
    </row>
    <row r="86" spans="1:13" ht="36" customHeight="1" thickBot="1" x14ac:dyDescent="0.25">
      <c r="A86" s="89" t="str">
        <f>CONCATENATE("Sk: ",MID(INDEX('sk C,D - Ženy'!$C$1:'sk C,D - Ženy'!$C$17,MOD(TRUNC((COLUMN()-1)/7),2 )*15+2,1),LEN("skupina ")+1,1))</f>
        <v>Sk: C</v>
      </c>
      <c r="B86" s="93" t="str">
        <f>CONCATENATE("kolo: ",   TRUNC((ROW()-1)/21)+1)</f>
        <v>kolo: 5</v>
      </c>
      <c r="C86" s="92">
        <f>TRUNC((ROW()-1)/21)*7 + TRUNC(MOD(ROW()-1,21)/7)  + 3 + MOD(TRUNC((COLUMN()-1)/7),2 )*3</f>
        <v>31</v>
      </c>
      <c r="D86" s="94">
        <f>'sk C,D - Ženy'!$AE$1</f>
        <v>45059</v>
      </c>
      <c r="E86" s="94"/>
      <c r="F86" s="90" t="str">
        <f>CONCATENATE("stůl č. ",zápis!I87)</f>
        <v xml:space="preserve">stůl č. </v>
      </c>
      <c r="H86" s="89" t="str">
        <f>CONCATENATE("Sk: ",MID(INDEX('sk C,D - Ženy'!$C$1:'sk C,D - Ženy'!$C$17,MOD(TRUNC((COLUMN()-1)/7),2 )*15+2,1),LEN("skupina ")+1,1))</f>
        <v>Sk: D</v>
      </c>
      <c r="I86" s="93" t="str">
        <f>CONCATENATE("kolo: ",   TRUNC((ROW()-1)/21)+1)</f>
        <v>kolo: 5</v>
      </c>
      <c r="J86" s="92">
        <f>TRUNC((ROW()-1)/21)*7 + TRUNC(MOD(ROW()-1,21)/7)  + 3 + MOD(TRUNC((COLUMN()-1)/7),2 )*3</f>
        <v>34</v>
      </c>
      <c r="K86" s="94">
        <f>'sk C,D - Ženy'!$AE$1</f>
        <v>45059</v>
      </c>
      <c r="L86" s="63"/>
      <c r="M86" s="90" t="str">
        <f>CONCATENATE("stůl č. ",zápis!I90)</f>
        <v xml:space="preserve">stůl č. </v>
      </c>
    </row>
    <row r="87" spans="1:13" ht="36" customHeight="1" thickBot="1" x14ac:dyDescent="0.25">
      <c r="A87" s="199" t="str">
        <f>CONCATENATE(IF(COUNTIF(seznam!$A$2:$A$25, INDEX('sk C,D - Ženy'!$AP$1:$AP$37,$C86,1) )=1,VLOOKUP(INDEX('sk C,D - Ženy'!$AP$1:$AP$37,$C86,1),seznam!$A$2:$C$25,2,FALSE),"------"),"   (",IF(COUNTIF(seznam!$A$2:$A$25, INDEX('sk C,D - Ženy'!$AP$1:$AP$37,$C86,1) )=1,VLOOKUP( INDEX('sk C,D - Ženy'!$AP$1:$AP$37,$C86,1),seznam!$A$2:$C$25,3,FALSE),"------"),")")</f>
        <v>Hutáková Pavla   (Klobouky u Brna)</v>
      </c>
      <c r="B87" s="200"/>
      <c r="C87" s="200"/>
      <c r="D87" s="199" t="str">
        <f>CONCATENATE(IF(COUNTIF(seznam!$A$2:$A$25, INDEX('sk C,D - Ženy'!$AQ$1:$AQ$37,$C86,1) )=1,VLOOKUP( INDEX('sk C,D - Ženy'!$AQ$1:$AQ$37,$C86,1),seznam!$A$2:$C$25,2,FALSE),"------"),"   (",IF(COUNTIF(seznam!$A$2:$A$25, INDEX('sk C,D - Ženy'!$AQ$1:$AQ$37,$C86,1) )=1,VLOOKUP( INDEX('sk C,D - Ženy'!$AQ$1:$AQ$37,$C86,1),seznam!$A$2:$C$25,3,FALSE),"------"),")")</f>
        <v>Plíšková Kristýna   (MS Brno)</v>
      </c>
      <c r="E87" s="200"/>
      <c r="F87" s="201"/>
      <c r="H87" s="199" t="str">
        <f>CONCATENATE(IF(COUNTIF(seznam!$A$2:$A$25, INDEX('sk C,D - Ženy'!$AP$1:$AP$37,$J86,1) )=1,VLOOKUP(INDEX('sk C,D - Ženy'!$AP$1:$AP$37,$J86,1),seznam!$A$2:$C$25,2,FALSE),"------"),"   (",IF(COUNTIF(seznam!$A$2:$A$25, INDEX('sk C,D - Ženy'!$AP$1:$AP$37,$J86,1) )=1,VLOOKUP( INDEX('sk C,D - Ženy'!$AP$1:$AP$37,$J86,1),seznam!$A$2:$C$25,3,FALSE),"------"),")")</f>
        <v>Mazalová Kristýna   (KST Blansko)</v>
      </c>
      <c r="I87" s="200"/>
      <c r="J87" s="200"/>
      <c r="K87" s="199" t="str">
        <f>CONCATENATE(IF(COUNTIF(seznam!$A$2:$A$25, INDEX('sk C,D - Ženy'!$AQ$1:$AQ$37,$J86,1) )=1,VLOOKUP( INDEX('sk C,D - Ženy'!$AQ$1:$AQ$37,$J86,1),seznam!$A$2:$C$25,2,FALSE),"------"),"   (",IF(COUNTIF(seznam!$A$2:$A$25, INDEX('sk C,D - Ženy'!$AQ$1:$AQ$37,$J86,1) )=1,VLOOKUP( INDEX('sk C,D - Ženy'!$AQ$1:$AQ$37,$J86,1),seznam!$A$2:$C$25,3,FALSE),"------"),")")</f>
        <v>Plíšková Kateřina   (MS Brno)</v>
      </c>
      <c r="L87" s="200"/>
      <c r="M87" s="201"/>
    </row>
    <row r="88" spans="1:13" ht="14.25" customHeight="1" x14ac:dyDescent="0.2">
      <c r="A88" s="67" t="s">
        <v>20</v>
      </c>
      <c r="B88" s="68" t="s">
        <v>21</v>
      </c>
      <c r="C88" s="68" t="s">
        <v>22</v>
      </c>
      <c r="D88" s="68" t="s">
        <v>23</v>
      </c>
      <c r="E88" s="68" t="s">
        <v>24</v>
      </c>
      <c r="F88" s="69" t="s">
        <v>25</v>
      </c>
      <c r="H88" s="67" t="s">
        <v>20</v>
      </c>
      <c r="I88" s="68" t="s">
        <v>21</v>
      </c>
      <c r="J88" s="68" t="s">
        <v>22</v>
      </c>
      <c r="K88" s="68" t="s">
        <v>23</v>
      </c>
      <c r="L88" s="68" t="s">
        <v>24</v>
      </c>
      <c r="M88" s="69" t="s">
        <v>25</v>
      </c>
    </row>
    <row r="89" spans="1:13" ht="36" customHeight="1" thickBot="1" x14ac:dyDescent="0.25">
      <c r="A89" s="64"/>
      <c r="B89" s="65"/>
      <c r="C89" s="65"/>
      <c r="D89" s="65"/>
      <c r="E89" s="65"/>
      <c r="F89" s="66"/>
      <c r="H89" s="64"/>
      <c r="I89" s="65"/>
      <c r="J89" s="65"/>
      <c r="K89" s="65"/>
      <c r="L89" s="65"/>
      <c r="M89" s="66"/>
    </row>
    <row r="90" spans="1:13" ht="36" customHeight="1" thickBot="1" x14ac:dyDescent="0.25">
      <c r="A90" s="197" t="s">
        <v>30</v>
      </c>
      <c r="B90" s="186"/>
      <c r="C90" s="198"/>
      <c r="D90" s="185" t="s">
        <v>31</v>
      </c>
      <c r="E90" s="186"/>
      <c r="F90" s="187"/>
      <c r="H90" s="197" t="s">
        <v>30</v>
      </c>
      <c r="I90" s="186"/>
      <c r="J90" s="198"/>
      <c r="K90" s="185" t="s">
        <v>31</v>
      </c>
      <c r="L90" s="186"/>
      <c r="M90" s="187"/>
    </row>
    <row r="91" spans="1:13" ht="18" customHeight="1" thickBot="1" x14ac:dyDescent="0.25"/>
    <row r="92" spans="1:13" ht="36" customHeight="1" x14ac:dyDescent="0.2">
      <c r="A92" s="194" t="str">
        <f>'sk C,D - Ženy'!$C$1</f>
        <v>Žebříčkový turnaj - U19 Ž - I.stupeň</v>
      </c>
      <c r="B92" s="195"/>
      <c r="C92" s="195"/>
      <c r="D92" s="195"/>
      <c r="E92" s="195"/>
      <c r="F92" s="196"/>
      <c r="H92" s="194" t="str">
        <f>'sk C,D - Ženy'!$C$1</f>
        <v>Žebříčkový turnaj - U19 Ž - I.stupeň</v>
      </c>
      <c r="I92" s="195"/>
      <c r="J92" s="195"/>
      <c r="K92" s="195"/>
      <c r="L92" s="195"/>
      <c r="M92" s="196"/>
    </row>
    <row r="93" spans="1:13" ht="36" customHeight="1" thickBot="1" x14ac:dyDescent="0.25">
      <c r="A93" s="89" t="str">
        <f>CONCATENATE("Sk: ",MID(INDEX('sk C,D - Ženy'!$C$1:'sk C,D - Ženy'!$C$17,MOD(TRUNC((COLUMN()-1)/7),2 )*15+2,1),LEN("skupina ")+1,1))</f>
        <v>Sk: C</v>
      </c>
      <c r="B93" s="93" t="str">
        <f>CONCATENATE("kolo: ",   TRUNC((ROW()-1)/21)+1)</f>
        <v>kolo: 5</v>
      </c>
      <c r="C93" s="92">
        <f>TRUNC((ROW()-1)/21)*7 + TRUNC(MOD(ROW()-1,21)/7)  + 3 + MOD(TRUNC((COLUMN()-1)/7),2 )*3</f>
        <v>32</v>
      </c>
      <c r="D93" s="94">
        <f>'sk C,D - Ženy'!$AE$1</f>
        <v>45059</v>
      </c>
      <c r="E93" s="63"/>
      <c r="F93" s="90" t="str">
        <f>CONCATENATE("stůl č. ",zápis!I88)</f>
        <v xml:space="preserve">stůl č. </v>
      </c>
      <c r="H93" s="89" t="str">
        <f>CONCATENATE("Sk: ",MID(INDEX('sk C,D - Ženy'!$C$1:'sk C,D - Ženy'!$C$17,MOD(TRUNC((COLUMN()-1)/7),2 )*15+2,1),LEN("skupina ")+1,1))</f>
        <v>Sk: D</v>
      </c>
      <c r="I93" s="93" t="str">
        <f>CONCATENATE("kolo: ",   TRUNC((ROW()-1)/21)+1)</f>
        <v>kolo: 5</v>
      </c>
      <c r="J93" s="92">
        <f>TRUNC((ROW()-1)/21)*7 + TRUNC(MOD(ROW()-1,21)/7)  + 3 + MOD(TRUNC((COLUMN()-1)/7),2 )*3</f>
        <v>35</v>
      </c>
      <c r="K93" s="94">
        <f>'sk C,D - Ženy'!$AE$1</f>
        <v>45059</v>
      </c>
      <c r="L93" s="63"/>
      <c r="M93" s="90" t="str">
        <f>CONCATENATE("stůl č. ",zápis!I91)</f>
        <v xml:space="preserve">stůl č. </v>
      </c>
    </row>
    <row r="94" spans="1:13" ht="36" customHeight="1" thickBot="1" x14ac:dyDescent="0.25">
      <c r="A94" s="199" t="str">
        <f>CONCATENATE(IF(COUNTIF(seznam!$A$2:$A$25, INDEX('sk C,D - Ženy'!$AP$1:$AP$37,$C93,1) )=1,VLOOKUP(INDEX('sk C,D - Ženy'!$AP$1:$AP$37,$C93,1),seznam!$A$2:$C$25,2,FALSE),"------"),"   (",IF(COUNTIF(seznam!$A$2:$A$25, INDEX('sk C,D - Ženy'!$AP$1:$AP$37,$C93,1) )=1,VLOOKUP( INDEX('sk C,D - Ženy'!$AP$1:$AP$37,$C93,1),seznam!$A$2:$C$25,3,FALSE),"------"),")")</f>
        <v>Krchňáková Viktorie   (KST Blansko)</v>
      </c>
      <c r="B94" s="200"/>
      <c r="C94" s="200"/>
      <c r="D94" s="199" t="str">
        <f>CONCATENATE(IF(COUNTIF(seznam!$A$2:$A$25, INDEX('sk C,D - Ženy'!$AQ$1:$AQ$37,$C93,1) )=1,VLOOKUP( INDEX('sk C,D - Ženy'!$AQ$1:$AQ$37,$C93,1),seznam!$A$2:$C$25,2,FALSE),"------"),"   (",IF(COUNTIF(seznam!$A$2:$A$25, INDEX('sk C,D - Ženy'!$AQ$1:$AQ$37,$C93,1) )=1,VLOOKUP( INDEX('sk C,D - Ženy'!$AQ$1:$AQ$37,$C93,1),seznam!$A$2:$C$25,3,FALSE),"------"),")")</f>
        <v>Habáňová Michaela   (KST Blansko)</v>
      </c>
      <c r="E94" s="200"/>
      <c r="F94" s="201"/>
      <c r="H94" s="199" t="str">
        <f>CONCATENATE(IF(COUNTIF(seznam!$A$2:$A$25, INDEX('sk C,D - Ženy'!$AP$1:$AP$37,$J93,1) )=1,VLOOKUP(INDEX('sk C,D - Ženy'!$AP$1:$AP$37,$J93,1),seznam!$A$2:$C$25,2,FALSE),"------"),"   (",IF(COUNTIF(seznam!$A$2:$A$25, INDEX('sk C,D - Ženy'!$AP$1:$AP$37,$J93,1) )=1,VLOOKUP( INDEX('sk C,D - Ženy'!$AP$1:$AP$37,$J93,1),seznam!$A$2:$C$25,3,FALSE),"------"),")")</f>
        <v>Fousková Jarmila   (KST Blansko)</v>
      </c>
      <c r="I94" s="200"/>
      <c r="J94" s="200"/>
      <c r="K94" s="199" t="str">
        <f>CONCATENATE(IF(COUNTIF(seznam!$A$2:$A$25, INDEX('sk C,D - Ženy'!$AQ$1:$AQ$37,$J93,1) )=1,VLOOKUP( INDEX('sk C,D - Ženy'!$AQ$1:$AQ$37,$J93,1),seznam!$A$2:$C$25,2,FALSE),"------"),"   (",IF(COUNTIF(seznam!$A$2:$A$25, INDEX('sk C,D - Ženy'!$AQ$1:$AQ$37,$J93,1) )=1,VLOOKUP( INDEX('sk C,D - Ženy'!$AQ$1:$AQ$37,$J93,1),seznam!$A$2:$C$25,3,FALSE),"------"),")")</f>
        <v>Pilitowská Lea   (KST Blansko)</v>
      </c>
      <c r="L94" s="200"/>
      <c r="M94" s="201"/>
    </row>
    <row r="95" spans="1:13" ht="14.25" customHeight="1" x14ac:dyDescent="0.2">
      <c r="A95" s="67" t="s">
        <v>20</v>
      </c>
      <c r="B95" s="68" t="s">
        <v>21</v>
      </c>
      <c r="C95" s="68" t="s">
        <v>22</v>
      </c>
      <c r="D95" s="68" t="s">
        <v>23</v>
      </c>
      <c r="E95" s="68" t="s">
        <v>24</v>
      </c>
      <c r="F95" s="69" t="s">
        <v>25</v>
      </c>
      <c r="H95" s="67" t="s">
        <v>20</v>
      </c>
      <c r="I95" s="68" t="s">
        <v>21</v>
      </c>
      <c r="J95" s="68" t="s">
        <v>22</v>
      </c>
      <c r="K95" s="68" t="s">
        <v>23</v>
      </c>
      <c r="L95" s="68" t="s">
        <v>24</v>
      </c>
      <c r="M95" s="69" t="s">
        <v>25</v>
      </c>
    </row>
    <row r="96" spans="1:13" ht="36" customHeight="1" thickBot="1" x14ac:dyDescent="0.25">
      <c r="A96" s="64"/>
      <c r="B96" s="65"/>
      <c r="C96" s="65"/>
      <c r="D96" s="65"/>
      <c r="E96" s="65"/>
      <c r="F96" s="66"/>
      <c r="H96" s="64"/>
      <c r="I96" s="65"/>
      <c r="J96" s="65"/>
      <c r="K96" s="65"/>
      <c r="L96" s="65"/>
      <c r="M96" s="66"/>
    </row>
    <row r="97" spans="1:13" ht="36" customHeight="1" thickBot="1" x14ac:dyDescent="0.25">
      <c r="A97" s="197" t="s">
        <v>30</v>
      </c>
      <c r="B97" s="186"/>
      <c r="C97" s="198"/>
      <c r="D97" s="185" t="s">
        <v>31</v>
      </c>
      <c r="E97" s="186"/>
      <c r="F97" s="187"/>
      <c r="H97" s="197" t="s">
        <v>30</v>
      </c>
      <c r="I97" s="186"/>
      <c r="J97" s="198"/>
      <c r="K97" s="185" t="s">
        <v>31</v>
      </c>
      <c r="L97" s="186"/>
      <c r="M97" s="187"/>
    </row>
    <row r="98" spans="1:13" ht="18" customHeight="1" thickBot="1" x14ac:dyDescent="0.25"/>
    <row r="99" spans="1:13" ht="36" customHeight="1" x14ac:dyDescent="0.2">
      <c r="A99" s="194" t="str">
        <f>'sk C,D - Ženy'!$C$1</f>
        <v>Žebříčkový turnaj - U19 Ž - I.stupeň</v>
      </c>
      <c r="B99" s="195"/>
      <c r="C99" s="195"/>
      <c r="D99" s="195"/>
      <c r="E99" s="195"/>
      <c r="F99" s="196"/>
      <c r="H99" s="194" t="str">
        <f>'sk C,D - Ženy'!$C$1</f>
        <v>Žebříčkový turnaj - U19 Ž - I.stupeň</v>
      </c>
      <c r="I99" s="195"/>
      <c r="J99" s="195"/>
      <c r="K99" s="195"/>
      <c r="L99" s="195"/>
      <c r="M99" s="196"/>
    </row>
    <row r="100" spans="1:13" ht="36" customHeight="1" thickBot="1" x14ac:dyDescent="0.25">
      <c r="A100" s="89" t="str">
        <f>CONCATENATE("Sk: ",MID(INDEX('sk C,D - Ženy'!$C$1:'sk C,D - Ženy'!$C$17,MOD(TRUNC((COLUMN()-1)/7),2 )*15+2,1),LEN("skupina ")+1,1))</f>
        <v>Sk: C</v>
      </c>
      <c r="B100" s="93" t="str">
        <f>CONCATENATE("kolo: ",   TRUNC((ROW()-1)/21)+1)</f>
        <v>kolo: 5</v>
      </c>
      <c r="C100" s="92">
        <f>TRUNC((ROW()-1)/21)*7 + TRUNC(MOD(ROW()-1,21)/7)  + 3 + MOD(TRUNC((COLUMN()-1)/7),2 )*3</f>
        <v>33</v>
      </c>
      <c r="D100" s="94">
        <f>'sk C,D - Ženy'!$AE$1</f>
        <v>45059</v>
      </c>
      <c r="E100" s="63"/>
      <c r="F100" s="90" t="str">
        <f>CONCATENATE("stůl č. ",zápis!I89)</f>
        <v xml:space="preserve">stůl č. </v>
      </c>
      <c r="H100" s="89" t="str">
        <f>CONCATENATE("Sk: ",MID(INDEX('sk C,D - Ženy'!$C$1:'sk C,D - Ženy'!$C$17,MOD(TRUNC((COLUMN()-1)/7),2 )*15+2,1),LEN("skupina ")+1,1))</f>
        <v>Sk: D</v>
      </c>
      <c r="I100" s="93" t="str">
        <f>CONCATENATE("kolo: ",   TRUNC((ROW()-1)/21)+1)</f>
        <v>kolo: 5</v>
      </c>
      <c r="J100" s="92">
        <f>TRUNC((ROW()-1)/21)*7 + TRUNC(MOD(ROW()-1,21)/7)  + 3 + MOD(TRUNC((COLUMN()-1)/7),2 )*3</f>
        <v>36</v>
      </c>
      <c r="K100" s="94">
        <f>'sk C,D - Ženy'!$AE$1</f>
        <v>45059</v>
      </c>
      <c r="L100" s="63"/>
      <c r="M100" s="90" t="str">
        <f>CONCATENATE("stůl č. ",zápis!I92)</f>
        <v xml:space="preserve">stůl č. </v>
      </c>
    </row>
    <row r="101" spans="1:13" ht="36" customHeight="1" thickBot="1" x14ac:dyDescent="0.25">
      <c r="A101" s="199" t="str">
        <f>CONCATENATE(IF(COUNTIF(seznam!$A$2:$A$25, INDEX('sk C,D - Ženy'!$AP$1:$AP$37,$C100,1) )=1,VLOOKUP(INDEX('sk C,D - Ženy'!$AP$1:$AP$37,$C100,1),seznam!$A$2:$C$25,2,FALSE),"------"),"   (",IF(COUNTIF(seznam!$A$2:$A$25, INDEX('sk C,D - Ženy'!$AP$1:$AP$37,$C100,1) )=1,VLOOKUP( INDEX('sk C,D - Ženy'!$AP$1:$AP$37,$C100,1),seznam!$A$2:$C$25,3,FALSE),"------"),")")</f>
        <v>Kotásková Kristýna   (TJ Mikulčice)</v>
      </c>
      <c r="B101" s="200"/>
      <c r="C101" s="200"/>
      <c r="D101" s="199" t="str">
        <f>CONCATENATE(IF(COUNTIF(seznam!$A$2:$A$25, INDEX('sk C,D - Ženy'!$AQ$1:$AQ$37,$C100,1) )=1,VLOOKUP( INDEX('sk C,D - Ženy'!$AQ$1:$AQ$37,$C100,1),seznam!$A$2:$C$25,2,FALSE),"------"),"   (",IF(COUNTIF(seznam!$A$2:$A$25, INDEX('sk C,D - Ženy'!$AQ$1:$AQ$37,$C100,1) )=1,VLOOKUP( INDEX('sk C,D - Ženy'!$AQ$1:$AQ$37,$C100,1),seznam!$A$2:$C$25,3,FALSE),"------"),")")</f>
        <v>Novohradská Karolína   (KST Blansko)</v>
      </c>
      <c r="E101" s="200"/>
      <c r="F101" s="201"/>
      <c r="H101" s="199" t="str">
        <f>CONCATENATE(IF(COUNTIF(seznam!$A$2:$A$25, INDEX('sk C,D - Ženy'!$AP$1:$AP$37,$J100,1) )=1,VLOOKUP(INDEX('sk C,D - Ženy'!$AP$1:$AP$37,$J100,1),seznam!$A$2:$C$25,2,FALSE),"------"),"   (",IF(COUNTIF(seznam!$A$2:$A$25, INDEX('sk C,D - Ženy'!$AP$1:$AP$37,$J100,1) )=1,VLOOKUP( INDEX('sk C,D - Ženy'!$AP$1:$AP$37,$J100,1),seznam!$A$2:$C$25,3,FALSE),"------"),")")</f>
        <v>Klepáčová Daniela   (MSK Břeclav)</v>
      </c>
      <c r="I101" s="200"/>
      <c r="J101" s="200"/>
      <c r="K101" s="199" t="str">
        <f>CONCATENATE(IF(COUNTIF(seznam!$A$2:$A$25, INDEX('sk C,D - Ženy'!$AQ$1:$AQ$37,$J100,1) )=1,VLOOKUP( INDEX('sk C,D - Ženy'!$AQ$1:$AQ$37,$J100,1),seznam!$A$2:$C$25,2,FALSE),"------"),"   (",IF(COUNTIF(seznam!$A$2:$A$25, INDEX('sk C,D - Ženy'!$AQ$1:$AQ$37,$J100,1) )=1,VLOOKUP( INDEX('sk C,D - Ženy'!$AQ$1:$AQ$37,$J100,1),seznam!$A$2:$C$25,3,FALSE),"------"),")")</f>
        <v>Sobotíková Monika   (MS Brno)</v>
      </c>
      <c r="L101" s="200"/>
      <c r="M101" s="201"/>
    </row>
    <row r="102" spans="1:13" ht="14.25" customHeight="1" x14ac:dyDescent="0.2">
      <c r="A102" s="67" t="s">
        <v>20</v>
      </c>
      <c r="B102" s="68" t="s">
        <v>21</v>
      </c>
      <c r="C102" s="68" t="s">
        <v>22</v>
      </c>
      <c r="D102" s="68" t="s">
        <v>23</v>
      </c>
      <c r="E102" s="68" t="s">
        <v>24</v>
      </c>
      <c r="F102" s="69" t="s">
        <v>25</v>
      </c>
      <c r="H102" s="67" t="s">
        <v>20</v>
      </c>
      <c r="I102" s="68" t="s">
        <v>21</v>
      </c>
      <c r="J102" s="68" t="s">
        <v>22</v>
      </c>
      <c r="K102" s="68" t="s">
        <v>23</v>
      </c>
      <c r="L102" s="68" t="s">
        <v>24</v>
      </c>
      <c r="M102" s="69" t="s">
        <v>25</v>
      </c>
    </row>
    <row r="103" spans="1:13" ht="36" customHeight="1" thickBot="1" x14ac:dyDescent="0.25">
      <c r="A103" s="64"/>
      <c r="B103" s="65"/>
      <c r="C103" s="65"/>
      <c r="D103" s="65"/>
      <c r="E103" s="65"/>
      <c r="F103" s="66"/>
      <c r="H103" s="64"/>
      <c r="I103" s="65"/>
      <c r="J103" s="65"/>
      <c r="K103" s="65"/>
      <c r="L103" s="65"/>
      <c r="M103" s="66"/>
    </row>
    <row r="104" spans="1:13" ht="36" customHeight="1" thickBot="1" x14ac:dyDescent="0.25">
      <c r="A104" s="197" t="s">
        <v>30</v>
      </c>
      <c r="B104" s="186"/>
      <c r="C104" s="198"/>
      <c r="D104" s="185" t="s">
        <v>31</v>
      </c>
      <c r="E104" s="186"/>
      <c r="F104" s="187"/>
      <c r="H104" s="197" t="s">
        <v>30</v>
      </c>
      <c r="I104" s="186"/>
      <c r="J104" s="198"/>
      <c r="K104" s="185" t="s">
        <v>31</v>
      </c>
      <c r="L104" s="186"/>
      <c r="M104" s="187"/>
    </row>
    <row r="105" spans="1:13" ht="6.75" customHeight="1" x14ac:dyDescent="0.2"/>
  </sheetData>
  <mergeCells count="150">
    <mergeCell ref="A104:C104"/>
    <mergeCell ref="D104:F104"/>
    <mergeCell ref="H104:J104"/>
    <mergeCell ref="K104:M104"/>
    <mergeCell ref="A22:F22"/>
    <mergeCell ref="H22:M22"/>
    <mergeCell ref="A99:F99"/>
    <mergeCell ref="H99:M99"/>
    <mergeCell ref="A101:C101"/>
    <mergeCell ref="D101:F101"/>
    <mergeCell ref="H101:J101"/>
    <mergeCell ref="K101:M101"/>
    <mergeCell ref="A94:C94"/>
    <mergeCell ref="D94:F94"/>
    <mergeCell ref="H94:J94"/>
    <mergeCell ref="K94:M94"/>
    <mergeCell ref="A97:C97"/>
    <mergeCell ref="D97:F97"/>
    <mergeCell ref="H97:J97"/>
    <mergeCell ref="K97:M97"/>
    <mergeCell ref="A90:C90"/>
    <mergeCell ref="D90:F90"/>
    <mergeCell ref="H90:J90"/>
    <mergeCell ref="K90:M90"/>
    <mergeCell ref="A92:F92"/>
    <mergeCell ref="H92:M92"/>
    <mergeCell ref="A85:F85"/>
    <mergeCell ref="H85:M85"/>
    <mergeCell ref="A87:C87"/>
    <mergeCell ref="D87:F87"/>
    <mergeCell ref="H87:J87"/>
    <mergeCell ref="K87:M87"/>
    <mergeCell ref="A80:C80"/>
    <mergeCell ref="D80:F80"/>
    <mergeCell ref="H80:J80"/>
    <mergeCell ref="K80:M80"/>
    <mergeCell ref="A83:C83"/>
    <mergeCell ref="D83:F83"/>
    <mergeCell ref="H83:J83"/>
    <mergeCell ref="K83:M83"/>
    <mergeCell ref="A76:C76"/>
    <mergeCell ref="D76:F76"/>
    <mergeCell ref="H76:J76"/>
    <mergeCell ref="K76:M76"/>
    <mergeCell ref="A78:F78"/>
    <mergeCell ref="H78:M78"/>
    <mergeCell ref="A71:F71"/>
    <mergeCell ref="H71:M71"/>
    <mergeCell ref="A73:C73"/>
    <mergeCell ref="D73:F73"/>
    <mergeCell ref="H73:J73"/>
    <mergeCell ref="K73:M73"/>
    <mergeCell ref="A66:C66"/>
    <mergeCell ref="D66:F66"/>
    <mergeCell ref="H66:J66"/>
    <mergeCell ref="K66:M66"/>
    <mergeCell ref="A69:C69"/>
    <mergeCell ref="D69:F69"/>
    <mergeCell ref="H69:J69"/>
    <mergeCell ref="K69:M69"/>
    <mergeCell ref="A62:C62"/>
    <mergeCell ref="D62:F62"/>
    <mergeCell ref="H62:J62"/>
    <mergeCell ref="K62:M62"/>
    <mergeCell ref="A64:F64"/>
    <mergeCell ref="H64:M64"/>
    <mergeCell ref="A57:F57"/>
    <mergeCell ref="H57:M57"/>
    <mergeCell ref="A59:C59"/>
    <mergeCell ref="D59:F59"/>
    <mergeCell ref="H59:J59"/>
    <mergeCell ref="K59:M59"/>
    <mergeCell ref="A52:C52"/>
    <mergeCell ref="D52:F52"/>
    <mergeCell ref="H52:J52"/>
    <mergeCell ref="K52:M52"/>
    <mergeCell ref="A55:C55"/>
    <mergeCell ref="D55:F55"/>
    <mergeCell ref="H55:J55"/>
    <mergeCell ref="K55:M55"/>
    <mergeCell ref="A48:C48"/>
    <mergeCell ref="D48:F48"/>
    <mergeCell ref="H48:J48"/>
    <mergeCell ref="K48:M48"/>
    <mergeCell ref="A50:F50"/>
    <mergeCell ref="H50:M50"/>
    <mergeCell ref="A43:F43"/>
    <mergeCell ref="H43:M43"/>
    <mergeCell ref="A45:C45"/>
    <mergeCell ref="D45:F45"/>
    <mergeCell ref="H45:J45"/>
    <mergeCell ref="K45:M45"/>
    <mergeCell ref="A38:C38"/>
    <mergeCell ref="D38:F38"/>
    <mergeCell ref="H38:J38"/>
    <mergeCell ref="K38:M38"/>
    <mergeCell ref="A41:C41"/>
    <mergeCell ref="D41:F41"/>
    <mergeCell ref="H41:J41"/>
    <mergeCell ref="K41:M41"/>
    <mergeCell ref="A34:C34"/>
    <mergeCell ref="D34:F34"/>
    <mergeCell ref="H34:J34"/>
    <mergeCell ref="K34:M34"/>
    <mergeCell ref="A36:F36"/>
    <mergeCell ref="H36:M36"/>
    <mergeCell ref="A29:F29"/>
    <mergeCell ref="H29:M29"/>
    <mergeCell ref="A31:C31"/>
    <mergeCell ref="D31:F31"/>
    <mergeCell ref="H31:J31"/>
    <mergeCell ref="K31:M31"/>
    <mergeCell ref="A24:C24"/>
    <mergeCell ref="D24:F24"/>
    <mergeCell ref="H24:J24"/>
    <mergeCell ref="K24:M24"/>
    <mergeCell ref="A27:C27"/>
    <mergeCell ref="D27:F27"/>
    <mergeCell ref="H27:J27"/>
    <mergeCell ref="K27:M27"/>
    <mergeCell ref="A20:C20"/>
    <mergeCell ref="D20:F20"/>
    <mergeCell ref="H20:J20"/>
    <mergeCell ref="K20:M20"/>
    <mergeCell ref="A15:F15"/>
    <mergeCell ref="H15:M15"/>
    <mergeCell ref="A17:C17"/>
    <mergeCell ref="D17:F17"/>
    <mergeCell ref="H17:J17"/>
    <mergeCell ref="K17:M17"/>
    <mergeCell ref="A13:C13"/>
    <mergeCell ref="D13:F13"/>
    <mergeCell ref="H13:J13"/>
    <mergeCell ref="K13:M13"/>
    <mergeCell ref="A6:C6"/>
    <mergeCell ref="D6:F6"/>
    <mergeCell ref="H6:J6"/>
    <mergeCell ref="K6:M6"/>
    <mergeCell ref="A8:F8"/>
    <mergeCell ref="H8:M8"/>
    <mergeCell ref="A1:F1"/>
    <mergeCell ref="H1:M1"/>
    <mergeCell ref="A3:C3"/>
    <mergeCell ref="D3:F3"/>
    <mergeCell ref="H3:J3"/>
    <mergeCell ref="K3:M3"/>
    <mergeCell ref="A10:C10"/>
    <mergeCell ref="D10:F10"/>
    <mergeCell ref="H10:J10"/>
    <mergeCell ref="K10:M10"/>
  </mergeCells>
  <pageMargins left="0.19685039370078741" right="0.19685039370078741" top="0.39370078740157483" bottom="0.39370078740157483" header="0" footer="0"/>
  <pageSetup paperSize="9" scale="83" fitToHeight="0" orientation="landscape" horizontalDpi="300" verticalDpi="300" r:id="rId1"/>
  <rowBreaks count="5" manualBreakCount="5">
    <brk id="21" max="12" man="1"/>
    <brk id="42" max="12" man="1"/>
    <brk id="62" max="12" man="1"/>
    <brk id="83" max="12" man="1"/>
    <brk id="104" max="12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6912A5-D5A4-45B9-9681-6EB916E442FE}">
  <sheetPr>
    <tabColor rgb="FF00B0F0"/>
    <pageSetUpPr fitToPage="1"/>
  </sheetPr>
  <dimension ref="A1:M105"/>
  <sheetViews>
    <sheetView showGridLines="0" view="pageBreakPreview" topLeftCell="A88" zoomScale="70" zoomScaleNormal="48" zoomScaleSheetLayoutView="70" workbookViewId="0">
      <selection activeCell="H82" sqref="H82"/>
    </sheetView>
  </sheetViews>
  <sheetFormatPr defaultRowHeight="12.75" x14ac:dyDescent="0.2"/>
  <cols>
    <col min="1" max="6" width="13.7109375" customWidth="1"/>
    <col min="7" max="7" width="4.140625" customWidth="1"/>
    <col min="8" max="13" width="13.7109375" customWidth="1"/>
    <col min="16" max="16" width="12.42578125" bestFit="1" customWidth="1"/>
  </cols>
  <sheetData>
    <row r="1" spans="1:13" ht="36" customHeight="1" x14ac:dyDescent="0.2">
      <c r="A1" s="194" t="str">
        <f>'sk 1-6, 7-12 - Muži'!$C$1</f>
        <v>Žebříčkový turnaj - U19 M - II.stupeň</v>
      </c>
      <c r="B1" s="195"/>
      <c r="C1" s="195"/>
      <c r="D1" s="195"/>
      <c r="E1" s="195"/>
      <c r="F1" s="196"/>
      <c r="H1" s="194" t="str">
        <f>'sk A,B - Muži'!$C$1</f>
        <v>Žebříčkový turnaj - U19 M - I.stupeň</v>
      </c>
      <c r="I1" s="195"/>
      <c r="J1" s="195"/>
      <c r="K1" s="195"/>
      <c r="L1" s="195"/>
      <c r="M1" s="196"/>
    </row>
    <row r="2" spans="1:13" ht="36" customHeight="1" thickBot="1" x14ac:dyDescent="0.25">
      <c r="A2" s="89" t="str">
        <f>CONCATENATE("Sk: ",MID(INDEX('sk 1-6, 7-12 - Muži'!$C$1:'sk 1-6, 7-12 - Muži'!$C$17,MOD( TRUNC((COLUMN()-1)/7),2 )*15+2,1),LEN("skupina ")+1,10))</f>
        <v>Sk: 1-6</v>
      </c>
      <c r="B2" s="93" t="str">
        <f>CONCATENATE("kolo: ",   TRUNC((ROW()-1)/21)+1)</f>
        <v>kolo: 1</v>
      </c>
      <c r="C2" s="92">
        <f>TRUNC((ROW()-1)/21)*7 + TRUNC(MOD(ROW()-1,21)/7)  + 3 + MOD(TRUNC((COLUMN()-1)/7),2 )*3</f>
        <v>3</v>
      </c>
      <c r="D2" s="94">
        <f>'sk 1-6, 7-12 - Muži'!$AE$1</f>
        <v>45059</v>
      </c>
      <c r="E2" s="94"/>
      <c r="F2" s="90" t="str">
        <f>CONCATENATE("stůl č. ",zápis!I4)</f>
        <v xml:space="preserve">stůl č. </v>
      </c>
      <c r="H2" s="89" t="str">
        <f>CONCATENATE("Sk: ",MID(INDEX('sk 1-6, 7-12 - Muži'!$C$1:'sk 1-6, 7-12 - Muži'!$C$17,MOD( TRUNC((COLUMN()-1)/7),2 )*15+2,1),LEN("skupina ")+1,10))</f>
        <v>Sk: 7-12</v>
      </c>
      <c r="I2" s="93" t="str">
        <f>CONCATENATE("kolo: ",   TRUNC((ROW()-1)/21)+1)</f>
        <v>kolo: 1</v>
      </c>
      <c r="J2" s="92">
        <f>TRUNC((ROW()-1)/21)*7 + TRUNC(MOD(ROW()-1,21)/7)  + 3 + MOD(TRUNC((COLUMN()-1)/7),2 )*3</f>
        <v>6</v>
      </c>
      <c r="K2" s="94">
        <f>'sk 1-6, 7-12 - Muži'!$AE$1</f>
        <v>45059</v>
      </c>
      <c r="L2" s="63"/>
      <c r="M2" s="90" t="str">
        <f>CONCATENATE("stůl č. ",zápis!I7)</f>
        <v xml:space="preserve">stůl č. </v>
      </c>
    </row>
    <row r="3" spans="1:13" ht="36" customHeight="1" thickBot="1" x14ac:dyDescent="0.25">
      <c r="A3" s="188" t="str">
        <f>IF(AND(ISNUMBER(INDEX('sk 1-6, 7-12 - Muži'!$AP$1:$AP$37,$C2,1)), ISNUMBER(INDEX('sk 1-6, 7-12 - Muži'!$AQ$1:$AQ$37,$C2,1)),NOT(ISNUMBER(INDEX('sk 1-6, 7-12 - Muži'!$AR$1:$AR$37,$C2,1)))  ), CONCATENATE(IF(COUNTIF(seznam!$A$2:$A$22, INDEX('sk 1-6, 7-12 - Muži'!$AP$1:$AP$37,$C2,1) )=1,VLOOKUP(INDEX('sk 1-6, 7-12 - Muži'!$AP$1:$AP$37,$C2,1),seznam!$A$2:$C$22,2,FALSE),"------"),"   (",IF(COUNTIF(seznam!$A$2:$A$22, INDEX('sk 1-6, 7-12 - Muži'!$AP$1:$AP$37,$C2,1) )=1,VLOOKUP( INDEX('sk 1-6, 7-12 - Muži'!$AP$1:$AP$37,$C2,1),seznam!$A$2:$C$22,3,FALSE),"------"),")"), "")</f>
        <v>Luska Petr   (MS Brno)</v>
      </c>
      <c r="B3" s="189"/>
      <c r="C3" s="189"/>
      <c r="D3" s="188" t="str">
        <f>IF(AND(ISNUMBER(INDEX('sk 1-6, 7-12 - Muži'!$AP$1:$AP$37,$C2,1)), ISNUMBER(INDEX('sk 1-6, 7-12 - Muži'!$AQ$1:$AQ$37,$C2,1)),NOT(ISNUMBER(INDEX('sk 1-6, 7-12 - Muži'!$AR$1:$AR$37,$C2,1)))  ),  CONCATENATE(IF(COUNTIF(seznam!$A$2:$A$22, INDEX('sk 1-6, 7-12 - Muži'!$AQ$1:$AQ$37,$C2,1) )=1,VLOOKUP(INDEX('sk 1-6, 7-12 - Muži'!$AQ$1:$AQ$37,$C2,1),seznam!$A$2:$C$22,2,FALSE),"------"),"   (",IF(COUNTIF(seznam!$A$2:$A$22, INDEX('sk 1-6, 7-12 - Muži'!$AQ$1:$AQ$37,$C2,1) )=1,VLOOKUP( INDEX('sk 1-6, 7-12 - Muži'!$AQ$1:$AQ$37,$C2,1),seznam!$A$2:$C$22,3,FALSE),"------"),")"), "")</f>
        <v>Přikryl Lukáš   (KST Blansko)</v>
      </c>
      <c r="E3" s="189"/>
      <c r="F3" s="190"/>
      <c r="H3" s="188" t="str">
        <f>IF(AND(ISNUMBER(INDEX('sk 1-6, 7-12 - Muži'!$AP$1:$AP$37,$J2,1)), ISNUMBER(INDEX('sk 1-6, 7-12 - Muži'!$AQ$1:$AQ$37,$J2,1)),NOT(ISNUMBER(INDEX('sk 1-6, 7-12 - Muži'!$AR$1:$AR$37,$J2,1)))  ),  CONCATENATE(IF(COUNTIF(seznam!$A$2:$A$22, INDEX('sk 1-6, 7-12 - Muži'!$AP$1:$AP$37,$J2,1) )=1,VLOOKUP(INDEX('sk 1-6, 7-12 - Muži'!$AP$1:$AP$37,$J2,1),seznam!$A$2:$C$22,2,FALSE),"------"),"   (",IF(COUNTIF(seznam!$A$2:$A$22, INDEX('sk 1-6, 7-12 - Muži'!$AP$1:$AP$37,$J2,1) )=1,VLOOKUP( INDEX('sk 1-6, 7-12 - Muži'!$AP$1:$AP$37,$J2,1),seznam!$A$2:$C$22,3,FALSE),"------"),")"), "")</f>
        <v>Pilát Ondřej   (Klobouky u Brna)</v>
      </c>
      <c r="I3" s="189"/>
      <c r="J3" s="189"/>
      <c r="K3" s="188" t="str">
        <f>IF(AND(ISNUMBER(INDEX('sk 1-6, 7-12 - Muži'!$AP$1:$AP$37,$J2,1)), ISNUMBER(INDEX('sk 1-6, 7-12 - Muži'!$AQ$1:$AQ$37,$J2,1)),NOT(ISNUMBER(INDEX('sk 1-6, 7-12 - Muži'!$AR$1:$AR$37,$J2,1)))  ),  CONCATENATE(IF(COUNTIF(seznam!$A$2:$A$22, INDEX('sk 1-6, 7-12 - Muži'!$AQ$1:$AQ$37,$J2,1) )=1,VLOOKUP(INDEX('sk 1-6, 7-12 - Muži'!$AQ$1:$AQ$37,$J2,1),seznam!$A$2:$C$22,2,FALSE),"------"),"   (",IF(COUNTIF(seznam!$A$2:$A$22, INDEX('sk 1-6, 7-12 - Muži'!$AQ$1:$AQ$37,$J2,1) )=1,VLOOKUP( INDEX('sk 1-6, 7-12 - Muži'!$AQ$1:$AQ$37,$J2,1),seznam!$A$2:$C$22,3,FALSE),"------"),")"), "")</f>
        <v>Dočkálek Petr   (Sokol Vracov)</v>
      </c>
      <c r="L3" s="189"/>
      <c r="M3" s="190"/>
    </row>
    <row r="4" spans="1:13" ht="14.25" customHeight="1" x14ac:dyDescent="0.2">
      <c r="A4" s="67" t="s">
        <v>20</v>
      </c>
      <c r="B4" s="68" t="s">
        <v>21</v>
      </c>
      <c r="C4" s="68" t="s">
        <v>22</v>
      </c>
      <c r="D4" s="68" t="s">
        <v>23</v>
      </c>
      <c r="E4" s="68" t="s">
        <v>24</v>
      </c>
      <c r="F4" s="69" t="s">
        <v>25</v>
      </c>
      <c r="H4" s="67" t="s">
        <v>20</v>
      </c>
      <c r="I4" s="68" t="s">
        <v>21</v>
      </c>
      <c r="J4" s="68" t="s">
        <v>22</v>
      </c>
      <c r="K4" s="68" t="s">
        <v>23</v>
      </c>
      <c r="L4" s="68" t="s">
        <v>24</v>
      </c>
      <c r="M4" s="69" t="s">
        <v>25</v>
      </c>
    </row>
    <row r="5" spans="1:13" ht="36" customHeight="1" thickBot="1" x14ac:dyDescent="0.25">
      <c r="A5" s="101"/>
      <c r="B5" s="102"/>
      <c r="C5" s="102"/>
      <c r="D5" s="102"/>
      <c r="E5" s="102"/>
      <c r="F5" s="103"/>
      <c r="H5" s="101"/>
      <c r="I5" s="102"/>
      <c r="J5" s="102"/>
      <c r="K5" s="102"/>
      <c r="L5" s="102"/>
      <c r="M5" s="66"/>
    </row>
    <row r="6" spans="1:13" ht="36" customHeight="1" thickBot="1" x14ac:dyDescent="0.25">
      <c r="A6" s="197" t="s">
        <v>30</v>
      </c>
      <c r="B6" s="186"/>
      <c r="C6" s="198"/>
      <c r="D6" s="185" t="s">
        <v>31</v>
      </c>
      <c r="E6" s="186"/>
      <c r="F6" s="187"/>
      <c r="H6" s="197" t="s">
        <v>30</v>
      </c>
      <c r="I6" s="186"/>
      <c r="J6" s="198"/>
      <c r="K6" s="185" t="s">
        <v>31</v>
      </c>
      <c r="L6" s="186"/>
      <c r="M6" s="187"/>
    </row>
    <row r="7" spans="1:13" ht="18" customHeight="1" thickBot="1" x14ac:dyDescent="0.25"/>
    <row r="8" spans="1:13" ht="36" customHeight="1" x14ac:dyDescent="0.2">
      <c r="A8" s="194" t="str">
        <f>'sk A,B - Muži'!$C$1</f>
        <v>Žebříčkový turnaj - U19 M - I.stupeň</v>
      </c>
      <c r="B8" s="195"/>
      <c r="C8" s="195"/>
      <c r="D8" s="195"/>
      <c r="E8" s="195"/>
      <c r="F8" s="196"/>
      <c r="H8" s="194" t="str">
        <f>'sk A,B - Muži'!$C$1</f>
        <v>Žebříčkový turnaj - U19 M - I.stupeň</v>
      </c>
      <c r="I8" s="195"/>
      <c r="J8" s="195"/>
      <c r="K8" s="195"/>
      <c r="L8" s="195"/>
      <c r="M8" s="196"/>
    </row>
    <row r="9" spans="1:13" ht="36" customHeight="1" thickBot="1" x14ac:dyDescent="0.25">
      <c r="A9" s="89" t="str">
        <f>CONCATENATE("Sk: ",MID(INDEX('sk 1-6, 7-12 - Muži'!$C$1:'sk 1-6, 7-12 - Muži'!$C$17,MOD( TRUNC((COLUMN()-1)/7),2 )*15+2,1),LEN("skupina ")+1,10))</f>
        <v>Sk: 1-6</v>
      </c>
      <c r="B9" s="93" t="str">
        <f>CONCATENATE("kolo: ",   TRUNC((ROW()-1)/21)+1)</f>
        <v>kolo: 1</v>
      </c>
      <c r="C9" s="92">
        <f>TRUNC((ROW()-1)/21)*7 + TRUNC(MOD(ROW()-1,21)/7)  + 3 + MOD(TRUNC((COLUMN()-1)/7),2 )*3</f>
        <v>4</v>
      </c>
      <c r="D9" s="94">
        <f>'sk 1-6, 7-12 - Muži'!$AE$1</f>
        <v>45059</v>
      </c>
      <c r="E9" s="63"/>
      <c r="F9" s="90" t="str">
        <f>CONCATENATE("stůl č. ",zápis!I5)</f>
        <v xml:space="preserve">stůl č. </v>
      </c>
      <c r="H9" s="89" t="str">
        <f>CONCATENATE("Sk: ",MID(INDEX('sk 1-6, 7-12 - Muži'!$C$1:'sk 1-6, 7-12 - Muži'!$C$17,MOD( TRUNC((COLUMN()-1)/7),2 )*15+2,1),LEN("skupina ")+1,10))</f>
        <v>Sk: 7-12</v>
      </c>
      <c r="I9" s="93" t="str">
        <f>CONCATENATE("kolo: ",   TRUNC((ROW()-1)/21)+1)</f>
        <v>kolo: 1</v>
      </c>
      <c r="J9" s="92">
        <f>TRUNC((ROW()-1)/21)*7 + TRUNC(MOD(ROW()-1,21)/7)  + 3 + MOD(TRUNC((COLUMN()-1)/7),2 )*3</f>
        <v>7</v>
      </c>
      <c r="K9" s="94">
        <f>'sk 1-6, 7-12 - Muži'!$AE$1</f>
        <v>45059</v>
      </c>
      <c r="L9" s="63"/>
      <c r="M9" s="90" t="str">
        <f>CONCATENATE("stůl č. ",zápis!I8)</f>
        <v xml:space="preserve">stůl č. </v>
      </c>
    </row>
    <row r="10" spans="1:13" ht="36" customHeight="1" thickBot="1" x14ac:dyDescent="0.25">
      <c r="A10" s="188" t="str">
        <f>IF(AND(ISNUMBER(INDEX('sk 1-6, 7-12 - Muži'!$AP$1:$AP$37,$C9,1)), ISNUMBER(INDEX('sk 1-6, 7-12 - Muži'!$AQ$1:$AQ$37,$C9,1)),NOT(ISNUMBER(INDEX('sk 1-6, 7-12 - Muži'!$AR$1:$AR$37,$C9,1)))  ), CONCATENATE(IF(COUNTIF(seznam!$A$2:$A$22, INDEX('sk 1-6, 7-12 - Muži'!$AP$1:$AP$37,$C9,1) )=1,VLOOKUP(INDEX('sk 1-6, 7-12 - Muži'!$AP$1:$AP$37,$C9,1),seznam!$A$2:$C$22,2,FALSE),"------"),"   (",IF(COUNTIF(seznam!$A$2:$A$22, INDEX('sk 1-6, 7-12 - Muži'!$AP$1:$AP$37,$C9,1) )=1,VLOOKUP( INDEX('sk 1-6, 7-12 - Muži'!$AP$1:$AP$37,$C9,1),seznam!$A$2:$C$22,3,FALSE),"------"),")"), "")</f>
        <v>Krištof Martin   (KST Blansko)</v>
      </c>
      <c r="B10" s="189"/>
      <c r="C10" s="189"/>
      <c r="D10" s="188" t="str">
        <f>IF(AND(ISNUMBER(INDEX('sk 1-6, 7-12 - Muži'!$AP$1:$AP$37,$C9,1)), ISNUMBER(INDEX('sk 1-6, 7-12 - Muži'!$AQ$1:$AQ$37,$C9,1)),NOT(ISNUMBER(INDEX('sk 1-6, 7-12 - Muži'!$AR$1:$AR$37,$C9,1)))  ),  CONCATENATE(IF(COUNTIF(seznam!$A$2:$A$22, INDEX('sk 1-6, 7-12 - Muži'!$AQ$1:$AQ$37,$C9,1) )=1,VLOOKUP(INDEX('sk 1-6, 7-12 - Muži'!$AQ$1:$AQ$37,$C9,1),seznam!$A$2:$C$22,2,FALSE),"------"),"   (",IF(COUNTIF(seznam!$A$2:$A$22, INDEX('sk 1-6, 7-12 - Muži'!$AQ$1:$AQ$37,$C9,1) )=1,VLOOKUP( INDEX('sk 1-6, 7-12 - Muži'!$AQ$1:$AQ$37,$C9,1),seznam!$A$2:$C$22,3,FALSE),"------"),")"), "")</f>
        <v>Zukal Filip   (KST Blansko)</v>
      </c>
      <c r="E10" s="189"/>
      <c r="F10" s="190"/>
      <c r="H10" s="188" t="str">
        <f>IF(AND(ISNUMBER(INDEX('sk 1-6, 7-12 - Muži'!$AP$1:$AP$37,$J9,1)), ISNUMBER(INDEX('sk 1-6, 7-12 - Muži'!$AQ$1:$AQ$37,$J9,1)),NOT(ISNUMBER(INDEX('sk 1-6, 7-12 - Muži'!$AR$1:$AR$37,$J9,1)))  ),  CONCATENATE(IF(COUNTIF(seznam!$A$2:$A$22, INDEX('sk 1-6, 7-12 - Muži'!$AP$1:$AP$37,$J9,1) )=1,VLOOKUP(INDEX('sk 1-6, 7-12 - Muži'!$AP$1:$AP$37,$J9,1),seznam!$A$2:$C$22,2,FALSE),"------"),"   (",IF(COUNTIF(seznam!$A$2:$A$22, INDEX('sk 1-6, 7-12 - Muži'!$AP$1:$AP$37,$J9,1) )=1,VLOOKUP( INDEX('sk 1-6, 7-12 - Muži'!$AP$1:$AP$37,$J9,1),seznam!$A$2:$C$22,3,FALSE),"------"),")"), "")</f>
        <v>Sehnal Richard   (SK Kuřim)</v>
      </c>
      <c r="I10" s="189"/>
      <c r="J10" s="189"/>
      <c r="K10" s="188" t="str">
        <f>IF(AND(ISNUMBER(INDEX('sk 1-6, 7-12 - Muži'!$AP$1:$AP$37,$J9,1)), ISNUMBER(INDEX('sk 1-6, 7-12 - Muži'!$AQ$1:$AQ$37,$J9,1)),NOT(ISNUMBER(INDEX('sk 1-6, 7-12 - Muži'!$AR$1:$AR$37,$J9,1)))  ),  CONCATENATE(IF(COUNTIF(seznam!$A$2:$A$22, INDEX('sk 1-6, 7-12 - Muži'!$AQ$1:$AQ$37,$J9,1) )=1,VLOOKUP(INDEX('sk 1-6, 7-12 - Muži'!$AQ$1:$AQ$37,$J9,1),seznam!$A$2:$C$22,2,FALSE),"------"),"   (",IF(COUNTIF(seznam!$A$2:$A$22, INDEX('sk 1-6, 7-12 - Muži'!$AQ$1:$AQ$37,$J9,1) )=1,VLOOKUP( INDEX('sk 1-6, 7-12 - Muži'!$AQ$1:$AQ$37,$J9,1),seznam!$A$2:$C$22,3,FALSE),"------"),")"), "")</f>
        <v>Chofreh Ali   (MS Brno)</v>
      </c>
      <c r="L10" s="189"/>
      <c r="M10" s="190"/>
    </row>
    <row r="11" spans="1:13" ht="14.25" customHeight="1" x14ac:dyDescent="0.2">
      <c r="A11" s="67" t="s">
        <v>20</v>
      </c>
      <c r="B11" s="68" t="s">
        <v>21</v>
      </c>
      <c r="C11" s="68" t="s">
        <v>22</v>
      </c>
      <c r="D11" s="68" t="s">
        <v>23</v>
      </c>
      <c r="E11" s="68" t="s">
        <v>24</v>
      </c>
      <c r="F11" s="69" t="s">
        <v>25</v>
      </c>
      <c r="H11" s="67" t="s">
        <v>20</v>
      </c>
      <c r="I11" s="68" t="s">
        <v>21</v>
      </c>
      <c r="J11" s="68" t="s">
        <v>22</v>
      </c>
      <c r="K11" s="68" t="s">
        <v>23</v>
      </c>
      <c r="L11" s="68" t="s">
        <v>24</v>
      </c>
      <c r="M11" s="69" t="s">
        <v>25</v>
      </c>
    </row>
    <row r="12" spans="1:13" ht="36" customHeight="1" thickBot="1" x14ac:dyDescent="0.25">
      <c r="A12" s="101"/>
      <c r="B12" s="102"/>
      <c r="C12" s="102"/>
      <c r="D12" s="102"/>
      <c r="E12" s="102"/>
      <c r="F12" s="103"/>
      <c r="H12" s="101"/>
      <c r="I12" s="102"/>
      <c r="J12" s="102"/>
      <c r="K12" s="102"/>
      <c r="L12" s="102"/>
      <c r="M12" s="66"/>
    </row>
    <row r="13" spans="1:13" ht="36" customHeight="1" thickBot="1" x14ac:dyDescent="0.25">
      <c r="A13" s="197" t="s">
        <v>30</v>
      </c>
      <c r="B13" s="186"/>
      <c r="C13" s="198"/>
      <c r="D13" s="185" t="s">
        <v>31</v>
      </c>
      <c r="E13" s="186"/>
      <c r="F13" s="187"/>
      <c r="H13" s="197" t="s">
        <v>30</v>
      </c>
      <c r="I13" s="186"/>
      <c r="J13" s="198"/>
      <c r="K13" s="185" t="s">
        <v>31</v>
      </c>
      <c r="L13" s="186"/>
      <c r="M13" s="187"/>
    </row>
    <row r="14" spans="1:13" ht="18" customHeight="1" thickBot="1" x14ac:dyDescent="0.25"/>
    <row r="15" spans="1:13" ht="36" customHeight="1" x14ac:dyDescent="0.2">
      <c r="A15" s="194" t="str">
        <f>'sk A,B - Muži'!$C$1</f>
        <v>Žebříčkový turnaj - U19 M - I.stupeň</v>
      </c>
      <c r="B15" s="195"/>
      <c r="C15" s="195"/>
      <c r="D15" s="195"/>
      <c r="E15" s="195"/>
      <c r="F15" s="196"/>
      <c r="H15" s="194" t="str">
        <f>'sk A,B - Muži'!$C$1</f>
        <v>Žebříčkový turnaj - U19 M - I.stupeň</v>
      </c>
      <c r="I15" s="195"/>
      <c r="J15" s="195"/>
      <c r="K15" s="195"/>
      <c r="L15" s="195"/>
      <c r="M15" s="196"/>
    </row>
    <row r="16" spans="1:13" ht="36" customHeight="1" thickBot="1" x14ac:dyDescent="0.25">
      <c r="A16" s="89" t="str">
        <f>CONCATENATE("Sk: ",MID(INDEX('sk 1-6, 7-12 - Muži'!$C$1:'sk 1-6, 7-12 - Muži'!$C$17,MOD( TRUNC((COLUMN()-1)/7),2 )*15+2,1),LEN("skupina ")+1,10))</f>
        <v>Sk: 1-6</v>
      </c>
      <c r="B16" s="93" t="str">
        <f>CONCATENATE("kolo: ",   TRUNC((ROW()-1)/21)+1)</f>
        <v>kolo: 1</v>
      </c>
      <c r="C16" s="92">
        <f>TRUNC((ROW()-1)/21)*7 + TRUNC(MOD(ROW()-1,21)/7)  + 3 + MOD(TRUNC((COLUMN()-1)/7),2 )*3</f>
        <v>5</v>
      </c>
      <c r="D16" s="94">
        <f>'sk 1-6, 7-12 - Muži'!$AE$1</f>
        <v>45059</v>
      </c>
      <c r="E16" s="63"/>
      <c r="F16" s="90" t="str">
        <f>CONCATENATE("stůl č. ",zápis!I6)</f>
        <v xml:space="preserve">stůl č. </v>
      </c>
      <c r="H16" s="89" t="str">
        <f>CONCATENATE("Sk: ",MID(INDEX('sk 1-6, 7-12 - Muži'!$C$1:'sk 1-6, 7-12 - Muži'!$C$17,MOD( TRUNC((COLUMN()-1)/7),2 )*15+2,1),LEN("skupina ")+1,10))</f>
        <v>Sk: 7-12</v>
      </c>
      <c r="I16" s="93" t="str">
        <f>CONCATENATE("kolo: ",   TRUNC((ROW()-1)/21)+1)</f>
        <v>kolo: 1</v>
      </c>
      <c r="J16" s="92">
        <f>TRUNC((ROW()-1)/21)*7 + TRUNC(MOD(ROW()-1,21)/7)  + 3 + MOD(TRUNC((COLUMN()-1)/7),2 )*3</f>
        <v>8</v>
      </c>
      <c r="K16" s="94">
        <f>'sk 1-6, 7-12 - Muži'!$AE$1</f>
        <v>45059</v>
      </c>
      <c r="L16" s="63"/>
      <c r="M16" s="90" t="str">
        <f>CONCATENATE("stůl č. ",zápis!I9)</f>
        <v xml:space="preserve">stůl č. </v>
      </c>
    </row>
    <row r="17" spans="1:13" ht="36" customHeight="1" thickBot="1" x14ac:dyDescent="0.25">
      <c r="A17" s="188" t="str">
        <f>IF(AND(ISNUMBER(INDEX('sk 1-6, 7-12 - Muži'!$AP$1:$AP$37,$C16,1)), ISNUMBER(INDEX('sk 1-6, 7-12 - Muži'!$AQ$1:$AQ$37,$C16,1)),NOT(ISNUMBER(INDEX('sk 1-6, 7-12 - Muži'!$AR$1:$AR$37,$C16,1)))  ), CONCATENATE(IF(COUNTIF(seznam!$A$2:$A$22, INDEX('sk 1-6, 7-12 - Muži'!$AP$1:$AP$37,$C16,1) )=1,VLOOKUP(INDEX('sk 1-6, 7-12 - Muži'!$AP$1:$AP$37,$C16,1),seznam!$A$2:$C$22,2,FALSE),"------"),"   (",IF(COUNTIF(seznam!$A$2:$A$22, INDEX('sk 1-6, 7-12 - Muži'!$AP$1:$AP$37,$C16,1) )=1,VLOOKUP( INDEX('sk 1-6, 7-12 - Muži'!$AP$1:$AP$37,$C16,1),seznam!$A$2:$C$22,3,FALSE),"------"),")"), "")</f>
        <v>Pokorný Martin   (KST Blansko)</v>
      </c>
      <c r="B17" s="189"/>
      <c r="C17" s="189"/>
      <c r="D17" s="188" t="str">
        <f>IF(AND(ISNUMBER(INDEX('sk 1-6, 7-12 - Muži'!$AP$1:$AP$37,$C16,1)), ISNUMBER(INDEX('sk 1-6, 7-12 - Muži'!$AQ$1:$AQ$37,$C16,1)),NOT(ISNUMBER(INDEX('sk 1-6, 7-12 - Muži'!$AR$1:$AR$37,$C16,1)))  ),  CONCATENATE(IF(COUNTIF(seznam!$A$2:$A$22, INDEX('sk 1-6, 7-12 - Muži'!$AQ$1:$AQ$37,$C16,1) )=1,VLOOKUP(INDEX('sk 1-6, 7-12 - Muži'!$AQ$1:$AQ$37,$C16,1),seznam!$A$2:$C$22,2,FALSE),"------"),"   (",IF(COUNTIF(seznam!$A$2:$A$22, INDEX('sk 1-6, 7-12 - Muži'!$AQ$1:$AQ$37,$C16,1) )=1,VLOOKUP( INDEX('sk 1-6, 7-12 - Muži'!$AQ$1:$AQ$37,$C16,1),seznam!$A$2:$C$22,3,FALSE),"------"),")"), "")</f>
        <v>Huták Ondřej   (Klobouky u Brna)</v>
      </c>
      <c r="E17" s="189"/>
      <c r="F17" s="190"/>
      <c r="H17" s="188" t="str">
        <f>IF(AND(ISNUMBER(INDEX('sk 1-6, 7-12 - Muži'!$AP$1:$AP$37,$J16,1)), ISNUMBER(INDEX('sk 1-6, 7-12 - Muži'!$AQ$1:$AQ$37,$J16,1)),NOT(ISNUMBER(INDEX('sk 1-6, 7-12 - Muži'!$AR$1:$AR$37,$J16,1)))  ),  CONCATENATE(IF(COUNTIF(seznam!$A$2:$A$22, INDEX('sk 1-6, 7-12 - Muži'!$AP$1:$AP$37,$J16,1) )=1,VLOOKUP(INDEX('sk 1-6, 7-12 - Muži'!$AP$1:$AP$37,$J16,1),seznam!$A$2:$C$22,2,FALSE),"------"),"   (",IF(COUNTIF(seznam!$A$2:$A$22, INDEX('sk 1-6, 7-12 - Muži'!$AP$1:$AP$37,$J16,1) )=1,VLOOKUP( INDEX('sk 1-6, 7-12 - Muži'!$AP$1:$AP$37,$J16,1),seznam!$A$2:$C$22,3,FALSE),"------"),")"), "")</f>
        <v>Vokřínek Petr   (MS Brno)</v>
      </c>
      <c r="I17" s="189"/>
      <c r="J17" s="189"/>
      <c r="K17" s="188" t="str">
        <f>IF(AND(ISNUMBER(INDEX('sk 1-6, 7-12 - Muži'!$AP$1:$AP$37,$J16,1)), ISNUMBER(INDEX('sk 1-6, 7-12 - Muži'!$AQ$1:$AQ$37,$J16,1)),NOT(ISNUMBER(INDEX('sk 1-6, 7-12 - Muži'!$AR$1:$AR$37,$J16,1)))  ),  CONCATENATE(IF(COUNTIF(seznam!$A$2:$A$22, INDEX('sk 1-6, 7-12 - Muži'!$AQ$1:$AQ$37,$J16,1) )=1,VLOOKUP(INDEX('sk 1-6, 7-12 - Muži'!$AQ$1:$AQ$37,$J16,1),seznam!$A$2:$C$22,2,FALSE),"------"),"   (",IF(COUNTIF(seznam!$A$2:$A$22, INDEX('sk 1-6, 7-12 - Muži'!$AQ$1:$AQ$37,$J16,1) )=1,VLOOKUP( INDEX('sk 1-6, 7-12 - Muži'!$AQ$1:$AQ$37,$J16,1),seznam!$A$2:$C$22,3,FALSE),"------"),")"), "")</f>
        <v>Flajšar Petr   (SKST N. Lískovec)</v>
      </c>
      <c r="L17" s="189"/>
      <c r="M17" s="190"/>
    </row>
    <row r="18" spans="1:13" ht="14.25" customHeight="1" x14ac:dyDescent="0.2">
      <c r="A18" s="67" t="s">
        <v>20</v>
      </c>
      <c r="B18" s="68" t="s">
        <v>21</v>
      </c>
      <c r="C18" s="68" t="s">
        <v>22</v>
      </c>
      <c r="D18" s="68" t="s">
        <v>23</v>
      </c>
      <c r="E18" s="68" t="s">
        <v>24</v>
      </c>
      <c r="F18" s="69" t="s">
        <v>25</v>
      </c>
      <c r="H18" s="67" t="s">
        <v>20</v>
      </c>
      <c r="I18" s="68" t="s">
        <v>21</v>
      </c>
      <c r="J18" s="68" t="s">
        <v>22</v>
      </c>
      <c r="K18" s="68" t="s">
        <v>23</v>
      </c>
      <c r="L18" s="68" t="s">
        <v>24</v>
      </c>
      <c r="M18" s="69" t="s">
        <v>25</v>
      </c>
    </row>
    <row r="19" spans="1:13" ht="36" customHeight="1" thickBot="1" x14ac:dyDescent="0.25">
      <c r="A19" s="101"/>
      <c r="B19" s="102"/>
      <c r="C19" s="102"/>
      <c r="D19" s="102"/>
      <c r="E19" s="102"/>
      <c r="F19" s="103"/>
      <c r="H19" s="101"/>
      <c r="I19" s="102"/>
      <c r="J19" s="102"/>
      <c r="K19" s="102"/>
      <c r="L19" s="102"/>
      <c r="M19" s="66"/>
    </row>
    <row r="20" spans="1:13" ht="36" customHeight="1" thickBot="1" x14ac:dyDescent="0.25">
      <c r="A20" s="197" t="s">
        <v>30</v>
      </c>
      <c r="B20" s="186"/>
      <c r="C20" s="198"/>
      <c r="D20" s="185" t="s">
        <v>31</v>
      </c>
      <c r="E20" s="186"/>
      <c r="F20" s="187"/>
      <c r="H20" s="197" t="s">
        <v>30</v>
      </c>
      <c r="I20" s="186"/>
      <c r="J20" s="198"/>
      <c r="K20" s="185" t="s">
        <v>31</v>
      </c>
      <c r="L20" s="186"/>
      <c r="M20" s="187"/>
    </row>
    <row r="21" spans="1:13" ht="6" customHeight="1" thickBot="1" x14ac:dyDescent="0.25"/>
    <row r="22" spans="1:13" ht="36" customHeight="1" x14ac:dyDescent="0.2">
      <c r="A22" s="194" t="str">
        <f>'sk 1-6, 7-12 - Muži'!$C$1</f>
        <v>Žebříčkový turnaj - U19 M - II.stupeň</v>
      </c>
      <c r="B22" s="195"/>
      <c r="C22" s="195"/>
      <c r="D22" s="195"/>
      <c r="E22" s="195"/>
      <c r="F22" s="196"/>
      <c r="H22" s="194" t="str">
        <f>'sk A,B - Muži'!$C$1</f>
        <v>Žebříčkový turnaj - U19 M - I.stupeň</v>
      </c>
      <c r="I22" s="195"/>
      <c r="J22" s="195"/>
      <c r="K22" s="195"/>
      <c r="L22" s="195"/>
      <c r="M22" s="196"/>
    </row>
    <row r="23" spans="1:13" ht="36" customHeight="1" thickBot="1" x14ac:dyDescent="0.25">
      <c r="A23" s="89" t="str">
        <f>CONCATENATE("Sk: ",MID(INDEX('sk 1-6, 7-12 - Muži'!$C$1:'sk 1-6, 7-12 - Muži'!$C$17,MOD( TRUNC((COLUMN()-1)/7),2 )*15+2,1),LEN("skupina ")+1,10))</f>
        <v>Sk: 1-6</v>
      </c>
      <c r="B23" s="93" t="str">
        <f>CONCATENATE("kolo: ",   TRUNC((ROW()-1)/21)+1)</f>
        <v>kolo: 2</v>
      </c>
      <c r="C23" s="92">
        <f>TRUNC((ROW()-1)/21)*7 + TRUNC(MOD(ROW()-1,21)/7)  + 3 + MOD(TRUNC((COLUMN()-1)/7),2 )*3</f>
        <v>10</v>
      </c>
      <c r="D23" s="94">
        <f>'sk 1-6, 7-12 - Muži'!$AE$1</f>
        <v>45059</v>
      </c>
      <c r="E23" s="94"/>
      <c r="F23" s="90" t="str">
        <f>CONCATENATE("stůl č. ",zápis!I25)</f>
        <v xml:space="preserve">stůl č. </v>
      </c>
      <c r="H23" s="89" t="str">
        <f>CONCATENATE("Sk: ",MID(INDEX('sk 1-6, 7-12 - Muži'!$C$1:'sk 1-6, 7-12 - Muži'!$C$17,MOD( TRUNC((COLUMN()-1)/7),2 )*15+2,1),LEN("skupina ")+1,10))</f>
        <v>Sk: 7-12</v>
      </c>
      <c r="I23" s="93" t="str">
        <f>CONCATENATE("kolo: ",   TRUNC((ROW()-1)/21)+1)</f>
        <v>kolo: 2</v>
      </c>
      <c r="J23" s="92">
        <f>TRUNC((ROW()-1)/21)*7 + TRUNC(MOD(ROW()-1,21)/7)  + 3 + MOD(TRUNC((COLUMN()-1)/7),2 )*3</f>
        <v>13</v>
      </c>
      <c r="K23" s="94">
        <f>'sk 1-6, 7-12 - Muži'!$AE$1</f>
        <v>45059</v>
      </c>
      <c r="L23" s="63"/>
      <c r="M23" s="90" t="str">
        <f>CONCATENATE("stůl č. ",zápis!I28)</f>
        <v xml:space="preserve">stůl č. </v>
      </c>
    </row>
    <row r="24" spans="1:13" ht="36" customHeight="1" thickBot="1" x14ac:dyDescent="0.25">
      <c r="A24" s="188" t="str">
        <f>IF(AND(ISNUMBER(INDEX('sk 1-6, 7-12 - Muži'!$AP$1:$AP$37,$C23,1)), ISNUMBER(INDEX('sk 1-6, 7-12 - Muži'!$AQ$1:$AQ$37,$C23,1)),NOT(ISNUMBER(INDEX('sk 1-6, 7-12 - Muži'!$AR$1:$AR$37,$C23,1)))  ), CONCATENATE(IF(COUNTIF(seznam!$A$2:$A$22, INDEX('sk 1-6, 7-12 - Muži'!$AP$1:$AP$37,$C23,1) )=1,VLOOKUP(INDEX('sk 1-6, 7-12 - Muži'!$AP$1:$AP$37,$C23,1),seznam!$A$2:$C$22,2,FALSE),"------"),"   (",IF(COUNTIF(seznam!$A$2:$A$22, INDEX('sk 1-6, 7-12 - Muži'!$AP$1:$AP$37,$C23,1) )=1,VLOOKUP( INDEX('sk 1-6, 7-12 - Muži'!$AP$1:$AP$37,$C23,1),seznam!$A$2:$C$22,3,FALSE),"------"),")"), "")</f>
        <v/>
      </c>
      <c r="B24" s="189"/>
      <c r="C24" s="189"/>
      <c r="D24" s="188" t="str">
        <f>IF(AND(ISNUMBER(INDEX('sk 1-6, 7-12 - Muži'!$AP$1:$AP$37,$C23,1)), ISNUMBER(INDEX('sk 1-6, 7-12 - Muži'!$AQ$1:$AQ$37,$C23,1)),NOT(ISNUMBER(INDEX('sk 1-6, 7-12 - Muži'!$AR$1:$AR$37,$C23,1)))  ),  CONCATENATE(IF(COUNTIF(seznam!$A$2:$A$22, INDEX('sk 1-6, 7-12 - Muži'!$AQ$1:$AQ$37,$C23,1) )=1,VLOOKUP(INDEX('sk 1-6, 7-12 - Muži'!$AQ$1:$AQ$37,$C23,1),seznam!$A$2:$C$22,2,FALSE),"------"),"   (",IF(COUNTIF(seznam!$A$2:$A$22, INDEX('sk 1-6, 7-12 - Muži'!$AQ$1:$AQ$37,$C23,1) )=1,VLOOKUP( INDEX('sk 1-6, 7-12 - Muži'!$AQ$1:$AQ$37,$C23,1),seznam!$A$2:$C$22,3,FALSE),"------"),")"), "")</f>
        <v/>
      </c>
      <c r="E24" s="189"/>
      <c r="F24" s="190"/>
      <c r="H24" s="188" t="str">
        <f>IF(AND(ISNUMBER(INDEX('sk 1-6, 7-12 - Muži'!$AP$1:$AP$37,$J23,1)), ISNUMBER(INDEX('sk 1-6, 7-12 - Muži'!$AQ$1:$AQ$37,$J23,1)),NOT(ISNUMBER(INDEX('sk 1-6, 7-12 - Muži'!$AR$1:$AR$37,$J23,1)))  ),  CONCATENATE(IF(COUNTIF(seznam!$A$2:$A$22, INDEX('sk 1-6, 7-12 - Muži'!$AP$1:$AP$37,$J23,1) )=1,VLOOKUP(INDEX('sk 1-6, 7-12 - Muži'!$AP$1:$AP$37,$J23,1),seznam!$A$2:$C$22,2,FALSE),"------"),"   (",IF(COUNTIF(seznam!$A$2:$A$22, INDEX('sk 1-6, 7-12 - Muži'!$AP$1:$AP$37,$J23,1) )=1,VLOOKUP( INDEX('sk 1-6, 7-12 - Muži'!$AP$1:$AP$37,$J23,1),seznam!$A$2:$C$22,3,FALSE),"------"),")"), "")</f>
        <v/>
      </c>
      <c r="I24" s="189"/>
      <c r="J24" s="189"/>
      <c r="K24" s="188" t="str">
        <f>IF(AND(ISNUMBER(INDEX('sk 1-6, 7-12 - Muži'!$AP$1:$AP$37,$J23,1)), ISNUMBER(INDEX('sk 1-6, 7-12 - Muži'!$AQ$1:$AQ$37,$J23,1)),NOT(ISNUMBER(INDEX('sk 1-6, 7-12 - Muži'!$AR$1:$AR$37,$J23,1)))  ),  CONCATENATE(IF(COUNTIF(seznam!$A$2:$A$22, INDEX('sk 1-6, 7-12 - Muži'!$AQ$1:$AQ$37,$J23,1) )=1,VLOOKUP(INDEX('sk 1-6, 7-12 - Muži'!$AQ$1:$AQ$37,$J23,1),seznam!$A$2:$C$22,2,FALSE),"------"),"   (",IF(COUNTIF(seznam!$A$2:$A$22, INDEX('sk 1-6, 7-12 - Muži'!$AQ$1:$AQ$37,$J23,1) )=1,VLOOKUP( INDEX('sk 1-6, 7-12 - Muži'!$AQ$1:$AQ$37,$J23,1),seznam!$A$2:$C$22,3,FALSE),"------"),")"), "")</f>
        <v/>
      </c>
      <c r="L24" s="189"/>
      <c r="M24" s="190"/>
    </row>
    <row r="25" spans="1:13" ht="14.25" customHeight="1" x14ac:dyDescent="0.2">
      <c r="A25" s="67" t="s">
        <v>20</v>
      </c>
      <c r="B25" s="68" t="s">
        <v>21</v>
      </c>
      <c r="C25" s="68" t="s">
        <v>22</v>
      </c>
      <c r="D25" s="68" t="s">
        <v>23</v>
      </c>
      <c r="E25" s="68" t="s">
        <v>24</v>
      </c>
      <c r="F25" s="69" t="s">
        <v>25</v>
      </c>
      <c r="H25" s="67" t="s">
        <v>20</v>
      </c>
      <c r="I25" s="68" t="s">
        <v>21</v>
      </c>
      <c r="J25" s="68" t="s">
        <v>22</v>
      </c>
      <c r="K25" s="68" t="s">
        <v>23</v>
      </c>
      <c r="L25" s="68" t="s">
        <v>24</v>
      </c>
      <c r="M25" s="69" t="s">
        <v>25</v>
      </c>
    </row>
    <row r="26" spans="1:13" ht="36" customHeight="1" thickBot="1" x14ac:dyDescent="0.25">
      <c r="A26" s="101"/>
      <c r="B26" s="102"/>
      <c r="C26" s="102"/>
      <c r="D26" s="102"/>
      <c r="E26" s="102"/>
      <c r="F26" s="103"/>
      <c r="H26" s="101"/>
      <c r="I26" s="102"/>
      <c r="J26" s="102"/>
      <c r="K26" s="102"/>
      <c r="L26" s="102"/>
      <c r="M26" s="66"/>
    </row>
    <row r="27" spans="1:13" ht="36" customHeight="1" thickBot="1" x14ac:dyDescent="0.25">
      <c r="A27" s="197" t="s">
        <v>30</v>
      </c>
      <c r="B27" s="186"/>
      <c r="C27" s="198"/>
      <c r="D27" s="185" t="s">
        <v>31</v>
      </c>
      <c r="E27" s="186"/>
      <c r="F27" s="187"/>
      <c r="H27" s="197" t="s">
        <v>30</v>
      </c>
      <c r="I27" s="186"/>
      <c r="J27" s="198"/>
      <c r="K27" s="185" t="s">
        <v>31</v>
      </c>
      <c r="L27" s="186"/>
      <c r="M27" s="187"/>
    </row>
    <row r="28" spans="1:13" ht="18" customHeight="1" thickBot="1" x14ac:dyDescent="0.25"/>
    <row r="29" spans="1:13" ht="36" customHeight="1" x14ac:dyDescent="0.2">
      <c r="A29" s="194" t="str">
        <f>'sk A,B - Muži'!$C$1</f>
        <v>Žebříčkový turnaj - U19 M - I.stupeň</v>
      </c>
      <c r="B29" s="195"/>
      <c r="C29" s="195"/>
      <c r="D29" s="195"/>
      <c r="E29" s="195"/>
      <c r="F29" s="196"/>
      <c r="H29" s="194" t="str">
        <f>'sk A,B - Muži'!$C$1</f>
        <v>Žebříčkový turnaj - U19 M - I.stupeň</v>
      </c>
      <c r="I29" s="195"/>
      <c r="J29" s="195"/>
      <c r="K29" s="195"/>
      <c r="L29" s="195"/>
      <c r="M29" s="196"/>
    </row>
    <row r="30" spans="1:13" ht="36" customHeight="1" thickBot="1" x14ac:dyDescent="0.25">
      <c r="A30" s="89" t="str">
        <f>CONCATENATE("Sk: ",MID(INDEX('sk 1-6, 7-12 - Muži'!$C$1:'sk 1-6, 7-12 - Muži'!$C$17,MOD( TRUNC((COLUMN()-1)/7),2 )*15+2,1),LEN("skupina ")+1,10))</f>
        <v>Sk: 1-6</v>
      </c>
      <c r="B30" s="93" t="str">
        <f>CONCATENATE("kolo: ",   TRUNC((ROW()-1)/21)+1)</f>
        <v>kolo: 2</v>
      </c>
      <c r="C30" s="92">
        <f>TRUNC((ROW()-1)/21)*7 + TRUNC(MOD(ROW()-1,21)/7)  + 3 + MOD(TRUNC((COLUMN()-1)/7),2 )*3</f>
        <v>11</v>
      </c>
      <c r="D30" s="94" t="str">
        <f>'sk 1-6, 7-12 - Muži'!$AC$1</f>
        <v>Rájec-Jestřebí</v>
      </c>
      <c r="E30" s="63"/>
      <c r="F30" s="90" t="str">
        <f>CONCATENATE("stůl č. ",zápis!I26)</f>
        <v xml:space="preserve">stůl č. </v>
      </c>
      <c r="H30" s="89" t="str">
        <f>CONCATENATE("Sk: ",MID(INDEX('sk 1-6, 7-12 - Muži'!$C$1:'sk 1-6, 7-12 - Muži'!$C$17,MOD( TRUNC((COLUMN()-1)/7),2 )*15+2,1),LEN("skupina ")+1,10))</f>
        <v>Sk: 7-12</v>
      </c>
      <c r="I30" s="93" t="str">
        <f>CONCATENATE("kolo: ",   TRUNC((ROW()-1)/21)+1)</f>
        <v>kolo: 2</v>
      </c>
      <c r="J30" s="92">
        <f>TRUNC((ROW()-1)/21)*7 + TRUNC(MOD(ROW()-1,21)/7)  + 3 + MOD(TRUNC((COLUMN()-1)/7),2 )*3</f>
        <v>14</v>
      </c>
      <c r="K30" s="94">
        <f>'sk 1-6, 7-12 - Muži'!$AE$1</f>
        <v>45059</v>
      </c>
      <c r="L30" s="63"/>
      <c r="M30" s="90" t="str">
        <f>CONCATENATE("stůl č. ",zápis!I29)</f>
        <v xml:space="preserve">stůl č. </v>
      </c>
    </row>
    <row r="31" spans="1:13" ht="36" customHeight="1" thickBot="1" x14ac:dyDescent="0.25">
      <c r="A31" s="188" t="str">
        <f>IF(AND(ISNUMBER(INDEX('sk 1-6, 7-12 - Muži'!$AP$1:$AP$37,$C30,1)), ISNUMBER(INDEX('sk 1-6, 7-12 - Muži'!$AQ$1:$AQ$37,$C30,1)),NOT(ISNUMBER(INDEX('sk 1-6, 7-12 - Muži'!$AR$1:$AR$37,$C30,1)))  ), CONCATENATE(IF(COUNTIF(seznam!$A$2:$A$22, INDEX('sk 1-6, 7-12 - Muži'!$AP$1:$AP$37,$C30,1) )=1,VLOOKUP(INDEX('sk 1-6, 7-12 - Muži'!$AP$1:$AP$37,$C30,1),seznam!$A$2:$C$22,2,FALSE),"------"),"   (",IF(COUNTIF(seznam!$A$2:$A$22, INDEX('sk 1-6, 7-12 - Muži'!$AP$1:$AP$37,$C30,1) )=1,VLOOKUP( INDEX('sk 1-6, 7-12 - Muži'!$AP$1:$AP$37,$C30,1),seznam!$A$2:$C$22,3,FALSE),"------"),")"), "")</f>
        <v>Zukal Filip   (KST Blansko)</v>
      </c>
      <c r="B31" s="189"/>
      <c r="C31" s="189"/>
      <c r="D31" s="188" t="str">
        <f>IF(AND(ISNUMBER(INDEX('sk 1-6, 7-12 - Muži'!$AP$1:$AP$37,$C30,1)), ISNUMBER(INDEX('sk 1-6, 7-12 - Muži'!$AQ$1:$AQ$37,$C30,1)),NOT(ISNUMBER(INDEX('sk 1-6, 7-12 - Muži'!$AR$1:$AR$37,$C30,1)))  ),  CONCATENATE(IF(COUNTIF(seznam!$A$2:$A$22, INDEX('sk 1-6, 7-12 - Muži'!$AQ$1:$AQ$37,$C30,1) )=1,VLOOKUP(INDEX('sk 1-6, 7-12 - Muži'!$AQ$1:$AQ$37,$C30,1),seznam!$A$2:$C$22,2,FALSE),"------"),"   (",IF(COUNTIF(seznam!$A$2:$A$22, INDEX('sk 1-6, 7-12 - Muži'!$AQ$1:$AQ$37,$C30,1) )=1,VLOOKUP( INDEX('sk 1-6, 7-12 - Muži'!$AQ$1:$AQ$37,$C30,1),seznam!$A$2:$C$22,3,FALSE),"------"),")"), "")</f>
        <v>Pokorný Martin   (KST Blansko)</v>
      </c>
      <c r="E31" s="189"/>
      <c r="F31" s="190"/>
      <c r="H31" s="188" t="str">
        <f>IF(AND(ISNUMBER(INDEX('sk 1-6, 7-12 - Muži'!$AP$1:$AP$37,$J30,1)), ISNUMBER(INDEX('sk 1-6, 7-12 - Muži'!$AQ$1:$AQ$37,$J30,1)),NOT(ISNUMBER(INDEX('sk 1-6, 7-12 - Muži'!$AR$1:$AR$37,$J30,1)))  ),  CONCATENATE(IF(COUNTIF(seznam!$A$2:$A$22, INDEX('sk 1-6, 7-12 - Muži'!$AP$1:$AP$37,$J30,1) )=1,VLOOKUP(INDEX('sk 1-6, 7-12 - Muži'!$AP$1:$AP$37,$J30,1),seznam!$A$2:$C$22,2,FALSE),"------"),"   (",IF(COUNTIF(seznam!$A$2:$A$22, INDEX('sk 1-6, 7-12 - Muži'!$AP$1:$AP$37,$J30,1) )=1,VLOOKUP( INDEX('sk 1-6, 7-12 - Muži'!$AP$1:$AP$37,$J30,1),seznam!$A$2:$C$22,3,FALSE),"------"),")"), "")</f>
        <v>Chofreh Ali   (MS Brno)</v>
      </c>
      <c r="I31" s="189"/>
      <c r="J31" s="189"/>
      <c r="K31" s="188" t="str">
        <f>IF(AND(ISNUMBER(INDEX('sk 1-6, 7-12 - Muži'!$AP$1:$AP$37,$J30,1)), ISNUMBER(INDEX('sk 1-6, 7-12 - Muži'!$AQ$1:$AQ$37,$J30,1)),NOT(ISNUMBER(INDEX('sk 1-6, 7-12 - Muži'!$AR$1:$AR$37,$J30,1)))  ),  CONCATENATE(IF(COUNTIF(seznam!$A$2:$A$22, INDEX('sk 1-6, 7-12 - Muži'!$AQ$1:$AQ$37,$J30,1) )=1,VLOOKUP(INDEX('sk 1-6, 7-12 - Muži'!$AQ$1:$AQ$37,$J30,1),seznam!$A$2:$C$22,2,FALSE),"------"),"   (",IF(COUNTIF(seznam!$A$2:$A$22, INDEX('sk 1-6, 7-12 - Muži'!$AQ$1:$AQ$37,$J30,1) )=1,VLOOKUP( INDEX('sk 1-6, 7-12 - Muži'!$AQ$1:$AQ$37,$J30,1),seznam!$A$2:$C$22,3,FALSE),"------"),")"), "")</f>
        <v>Vokřínek Petr   (MS Brno)</v>
      </c>
      <c r="L31" s="189"/>
      <c r="M31" s="190"/>
    </row>
    <row r="32" spans="1:13" ht="14.25" customHeight="1" x14ac:dyDescent="0.2">
      <c r="A32" s="67" t="s">
        <v>20</v>
      </c>
      <c r="B32" s="68" t="s">
        <v>21</v>
      </c>
      <c r="C32" s="68" t="s">
        <v>22</v>
      </c>
      <c r="D32" s="68" t="s">
        <v>23</v>
      </c>
      <c r="E32" s="68" t="s">
        <v>24</v>
      </c>
      <c r="F32" s="69" t="s">
        <v>25</v>
      </c>
      <c r="H32" s="67" t="s">
        <v>20</v>
      </c>
      <c r="I32" s="68" t="s">
        <v>21</v>
      </c>
      <c r="J32" s="68" t="s">
        <v>22</v>
      </c>
      <c r="K32" s="68" t="s">
        <v>23</v>
      </c>
      <c r="L32" s="68" t="s">
        <v>24</v>
      </c>
      <c r="M32" s="69" t="s">
        <v>25</v>
      </c>
    </row>
    <row r="33" spans="1:13" ht="36" customHeight="1" thickBot="1" x14ac:dyDescent="0.25">
      <c r="A33" s="101"/>
      <c r="B33" s="102"/>
      <c r="C33" s="102"/>
      <c r="D33" s="102"/>
      <c r="E33" s="102"/>
      <c r="F33" s="103"/>
      <c r="H33" s="101"/>
      <c r="I33" s="102"/>
      <c r="J33" s="102"/>
      <c r="K33" s="102"/>
      <c r="L33" s="102"/>
      <c r="M33" s="66"/>
    </row>
    <row r="34" spans="1:13" ht="36" customHeight="1" thickBot="1" x14ac:dyDescent="0.25">
      <c r="A34" s="197" t="s">
        <v>30</v>
      </c>
      <c r="B34" s="186"/>
      <c r="C34" s="198"/>
      <c r="D34" s="185" t="s">
        <v>31</v>
      </c>
      <c r="E34" s="186"/>
      <c r="F34" s="187"/>
      <c r="H34" s="197" t="s">
        <v>30</v>
      </c>
      <c r="I34" s="186"/>
      <c r="J34" s="198"/>
      <c r="K34" s="185" t="s">
        <v>31</v>
      </c>
      <c r="L34" s="186"/>
      <c r="M34" s="187"/>
    </row>
    <row r="35" spans="1:13" ht="18" customHeight="1" thickBot="1" x14ac:dyDescent="0.25"/>
    <row r="36" spans="1:13" ht="36" customHeight="1" x14ac:dyDescent="0.2">
      <c r="A36" s="194" t="str">
        <f>'sk A,B - Muži'!$C$1</f>
        <v>Žebříčkový turnaj - U19 M - I.stupeň</v>
      </c>
      <c r="B36" s="195"/>
      <c r="C36" s="195"/>
      <c r="D36" s="195"/>
      <c r="E36" s="195"/>
      <c r="F36" s="196"/>
      <c r="H36" s="194" t="str">
        <f>'sk A,B - Muži'!$C$1</f>
        <v>Žebříčkový turnaj - U19 M - I.stupeň</v>
      </c>
      <c r="I36" s="195"/>
      <c r="J36" s="195"/>
      <c r="K36" s="195"/>
      <c r="L36" s="195"/>
      <c r="M36" s="196"/>
    </row>
    <row r="37" spans="1:13" ht="36" customHeight="1" thickBot="1" x14ac:dyDescent="0.25">
      <c r="A37" s="89" t="str">
        <f>CONCATENATE("Sk: ",MID(INDEX('sk 1-6, 7-12 - Muži'!$C$1:'sk 1-6, 7-12 - Muži'!$C$17,MOD( TRUNC((COLUMN()-1)/7),2 )*15+2,1),LEN("skupina ")+1,10))</f>
        <v>Sk: 1-6</v>
      </c>
      <c r="B37" s="93" t="str">
        <f>CONCATENATE("kolo: ",   TRUNC((ROW()-1)/21)+1)</f>
        <v>kolo: 2</v>
      </c>
      <c r="C37" s="92">
        <f>TRUNC((ROW()-1)/21)*7 + TRUNC(MOD(ROW()-1,21)/7)  + 3 + MOD(TRUNC((COLUMN()-1)/7),2 )*3</f>
        <v>12</v>
      </c>
      <c r="D37" s="94">
        <f>'sk 1-6, 7-12 - Muži'!$AE$1</f>
        <v>45059</v>
      </c>
      <c r="E37" s="63"/>
      <c r="F37" s="90" t="str">
        <f>CONCATENATE("stůl č. ",zápis!I27)</f>
        <v xml:space="preserve">stůl č. </v>
      </c>
      <c r="H37" s="89" t="str">
        <f>CONCATENATE("Sk: ",MID(INDEX('sk 1-6, 7-12 - Muži'!$C$1:'sk 1-6, 7-12 - Muži'!$C$17,MOD( TRUNC((COLUMN()-1)/7),2 )*15+2,1),LEN("skupina ")+1,10))</f>
        <v>Sk: 7-12</v>
      </c>
      <c r="I37" s="93" t="str">
        <f>CONCATENATE("kolo: ",   TRUNC((ROW()-1)/21)+1)</f>
        <v>kolo: 2</v>
      </c>
      <c r="J37" s="92">
        <f>TRUNC((ROW()-1)/21)*7 + TRUNC(MOD(ROW()-1,21)/7)  + 3 + MOD(TRUNC((COLUMN()-1)/7),2 )*3</f>
        <v>15</v>
      </c>
      <c r="K37" s="94">
        <f>'sk 1-6, 7-12 - Muži'!$AE$1</f>
        <v>45059</v>
      </c>
      <c r="L37" s="63"/>
      <c r="M37" s="90" t="str">
        <f>CONCATENATE("stůl č. ",zápis!I30)</f>
        <v xml:space="preserve">stůl č. </v>
      </c>
    </row>
    <row r="38" spans="1:13" ht="36" customHeight="1" thickBot="1" x14ac:dyDescent="0.25">
      <c r="A38" s="188" t="str">
        <f>IF(AND(ISNUMBER(INDEX('sk 1-6, 7-12 - Muži'!$AP$1:$AP$37,$C37,1)), ISNUMBER(INDEX('sk 1-6, 7-12 - Muži'!$AQ$1:$AQ$37,$C37,1)),NOT(ISNUMBER(INDEX('sk 1-6, 7-12 - Muži'!$AR$1:$AR$37,$C37,1)))  ), CONCATENATE(IF(COUNTIF(seznam!$A$2:$A$22, INDEX('sk 1-6, 7-12 - Muži'!$AP$1:$AP$37,$C37,1) )=1,VLOOKUP(INDEX('sk 1-6, 7-12 - Muži'!$AP$1:$AP$37,$C37,1),seznam!$A$2:$C$22,2,FALSE),"------"),"   (",IF(COUNTIF(seznam!$A$2:$A$22, INDEX('sk 1-6, 7-12 - Muži'!$AP$1:$AP$37,$C37,1) )=1,VLOOKUP( INDEX('sk 1-6, 7-12 - Muži'!$AP$1:$AP$37,$C37,1),seznam!$A$2:$C$22,3,FALSE),"------"),")"), "")</f>
        <v/>
      </c>
      <c r="B38" s="189"/>
      <c r="C38" s="189"/>
      <c r="D38" s="188" t="str">
        <f>IF(AND(ISNUMBER(INDEX('sk 1-6, 7-12 - Muži'!$AP$1:$AP$37,$C37,1)), ISNUMBER(INDEX('sk 1-6, 7-12 - Muži'!$AQ$1:$AQ$37,$C37,1)),NOT(ISNUMBER(INDEX('sk 1-6, 7-12 - Muži'!$AR$1:$AR$37,$C37,1)))  ),  CONCATENATE(IF(COUNTIF(seznam!$A$2:$A$22, INDEX('sk 1-6, 7-12 - Muži'!$AQ$1:$AQ$37,$C37,1) )=1,VLOOKUP(INDEX('sk 1-6, 7-12 - Muži'!$AQ$1:$AQ$37,$C37,1),seznam!$A$2:$C$22,2,FALSE),"------"),"   (",IF(COUNTIF(seznam!$A$2:$A$22, INDEX('sk 1-6, 7-12 - Muži'!$AQ$1:$AQ$37,$C37,1) )=1,VLOOKUP( INDEX('sk 1-6, 7-12 - Muži'!$AQ$1:$AQ$37,$C37,1),seznam!$A$2:$C$22,3,FALSE),"------"),")"), "")</f>
        <v/>
      </c>
      <c r="E38" s="189"/>
      <c r="F38" s="190"/>
      <c r="H38" s="188" t="str">
        <f>IF(AND(ISNUMBER(INDEX('sk 1-6, 7-12 - Muži'!$AP$1:$AP$37,$J37,1)), ISNUMBER(INDEX('sk 1-6, 7-12 - Muži'!$AQ$1:$AQ$37,$J37,1)),NOT(ISNUMBER(INDEX('sk 1-6, 7-12 - Muži'!$AR$1:$AR$37,$J37,1)))  ),  CONCATENATE(IF(COUNTIF(seznam!$A$2:$A$22, INDEX('sk 1-6, 7-12 - Muži'!$AP$1:$AP$37,$J37,1) )=1,VLOOKUP(INDEX('sk 1-6, 7-12 - Muži'!$AP$1:$AP$37,$J37,1),seznam!$A$2:$C$22,2,FALSE),"------"),"   (",IF(COUNTIF(seznam!$A$2:$A$22, INDEX('sk 1-6, 7-12 - Muži'!$AP$1:$AP$37,$J37,1) )=1,VLOOKUP( INDEX('sk 1-6, 7-12 - Muži'!$AP$1:$AP$37,$J37,1),seznam!$A$2:$C$22,3,FALSE),"------"),")"), "")</f>
        <v/>
      </c>
      <c r="I38" s="189"/>
      <c r="J38" s="189"/>
      <c r="K38" s="188" t="str">
        <f>IF(AND(ISNUMBER(INDEX('sk 1-6, 7-12 - Muži'!$AP$1:$AP$37,$J37,1)), ISNUMBER(INDEX('sk 1-6, 7-12 - Muži'!$AQ$1:$AQ$37,$J37,1)),NOT(ISNUMBER(INDEX('sk 1-6, 7-12 - Muži'!$AR$1:$AR$37,$J37,1)))  ),  CONCATENATE(IF(COUNTIF(seznam!$A$2:$A$22, INDEX('sk 1-6, 7-12 - Muži'!$AQ$1:$AQ$37,$J37,1) )=1,VLOOKUP(INDEX('sk 1-6, 7-12 - Muži'!$AQ$1:$AQ$37,$J37,1),seznam!$A$2:$C$22,2,FALSE),"------"),"   (",IF(COUNTIF(seznam!$A$2:$A$22, INDEX('sk 1-6, 7-12 - Muži'!$AQ$1:$AQ$37,$J37,1) )=1,VLOOKUP( INDEX('sk 1-6, 7-12 - Muži'!$AQ$1:$AQ$37,$J37,1),seznam!$A$2:$C$22,3,FALSE),"------"),")"), "")</f>
        <v/>
      </c>
      <c r="L38" s="189"/>
      <c r="M38" s="190"/>
    </row>
    <row r="39" spans="1:13" ht="14.25" customHeight="1" x14ac:dyDescent="0.2">
      <c r="A39" s="67" t="s">
        <v>20</v>
      </c>
      <c r="B39" s="68" t="s">
        <v>21</v>
      </c>
      <c r="C39" s="68" t="s">
        <v>22</v>
      </c>
      <c r="D39" s="68" t="s">
        <v>23</v>
      </c>
      <c r="E39" s="68" t="s">
        <v>24</v>
      </c>
      <c r="F39" s="69" t="s">
        <v>25</v>
      </c>
      <c r="H39" s="67" t="s">
        <v>20</v>
      </c>
      <c r="I39" s="68" t="s">
        <v>21</v>
      </c>
      <c r="J39" s="68" t="s">
        <v>22</v>
      </c>
      <c r="K39" s="68" t="s">
        <v>23</v>
      </c>
      <c r="L39" s="68" t="s">
        <v>24</v>
      </c>
      <c r="M39" s="69" t="s">
        <v>25</v>
      </c>
    </row>
    <row r="40" spans="1:13" ht="36" customHeight="1" thickBot="1" x14ac:dyDescent="0.25">
      <c r="A40" s="101"/>
      <c r="B40" s="102"/>
      <c r="C40" s="102"/>
      <c r="D40" s="102"/>
      <c r="E40" s="102"/>
      <c r="F40" s="103"/>
      <c r="H40" s="101"/>
      <c r="I40" s="102"/>
      <c r="J40" s="102"/>
      <c r="K40" s="102"/>
      <c r="L40" s="102"/>
      <c r="M40" s="66"/>
    </row>
    <row r="41" spans="1:13" ht="36" customHeight="1" thickBot="1" x14ac:dyDescent="0.25">
      <c r="A41" s="197" t="s">
        <v>30</v>
      </c>
      <c r="B41" s="186"/>
      <c r="C41" s="198"/>
      <c r="D41" s="185" t="s">
        <v>31</v>
      </c>
      <c r="E41" s="186"/>
      <c r="F41" s="187"/>
      <c r="H41" s="197" t="s">
        <v>30</v>
      </c>
      <c r="I41" s="186"/>
      <c r="J41" s="198"/>
      <c r="K41" s="185" t="s">
        <v>31</v>
      </c>
      <c r="L41" s="186"/>
      <c r="M41" s="187"/>
    </row>
    <row r="42" spans="1:13" ht="8.25" customHeight="1" thickBot="1" x14ac:dyDescent="0.25"/>
    <row r="43" spans="1:13" ht="36" customHeight="1" x14ac:dyDescent="0.2">
      <c r="A43" s="194" t="str">
        <f>'sk 1-6, 7-12 - Muži'!$C$1</f>
        <v>Žebříčkový turnaj - U19 M - II.stupeň</v>
      </c>
      <c r="B43" s="195"/>
      <c r="C43" s="195"/>
      <c r="D43" s="195"/>
      <c r="E43" s="195"/>
      <c r="F43" s="196"/>
      <c r="H43" s="194" t="str">
        <f>'sk A,B - Muži'!$C$1</f>
        <v>Žebříčkový turnaj - U19 M - I.stupeň</v>
      </c>
      <c r="I43" s="195"/>
      <c r="J43" s="195"/>
      <c r="K43" s="195"/>
      <c r="L43" s="195"/>
      <c r="M43" s="196"/>
    </row>
    <row r="44" spans="1:13" ht="36" customHeight="1" thickBot="1" x14ac:dyDescent="0.25">
      <c r="A44" s="89" t="str">
        <f>CONCATENATE("Sk: ",MID(INDEX('sk 1-6, 7-12 - Muži'!$C$1:'sk 1-6, 7-12 - Muži'!$C$17,MOD( TRUNC((COLUMN()-1)/7),2 )*15+2,1),LEN("skupina ")+1,10))</f>
        <v>Sk: 1-6</v>
      </c>
      <c r="B44" s="93" t="str">
        <f>CONCATENATE("kolo: ",   TRUNC((ROW()-1)/21)+1)</f>
        <v>kolo: 3</v>
      </c>
      <c r="C44" s="92">
        <f>TRUNC((ROW()-1)/21)*7 + TRUNC(MOD(ROW()-1,21)/7)  + 3 + MOD(TRUNC((COLUMN()-1)/7),2 )*3</f>
        <v>17</v>
      </c>
      <c r="D44" s="94">
        <f>'sk 1-6, 7-12 - Muži'!$AE$1</f>
        <v>45059</v>
      </c>
      <c r="E44" s="94"/>
      <c r="F44" s="90" t="str">
        <f>CONCATENATE("stůl č. ",zápis!I46)</f>
        <v xml:space="preserve">stůl č. </v>
      </c>
      <c r="H44" s="89" t="str">
        <f>CONCATENATE("Sk: ",MID(INDEX('sk 1-6, 7-12 - Muži'!$C$1:'sk 1-6, 7-12 - Muži'!$C$17,MOD( TRUNC((COLUMN()-1)/7),2 )*15+2,1),LEN("skupina ")+1,10))</f>
        <v>Sk: 7-12</v>
      </c>
      <c r="I44" s="93" t="str">
        <f>CONCATENATE("kolo: ",   TRUNC((ROW()-1)/21)+1)</f>
        <v>kolo: 3</v>
      </c>
      <c r="J44" s="92">
        <f>TRUNC((ROW()-1)/21)*7 + TRUNC(MOD(ROW()-1,21)/7)  + 3 + MOD(TRUNC((COLUMN()-1)/7),2 )*3</f>
        <v>20</v>
      </c>
      <c r="K44" s="94">
        <f>'sk 1-6, 7-12 - Muži'!$AE$1</f>
        <v>45059</v>
      </c>
      <c r="L44" s="63"/>
      <c r="M44" s="90" t="str">
        <f>CONCATENATE("stůl č. ",zápis!I49)</f>
        <v xml:space="preserve">stůl č. </v>
      </c>
    </row>
    <row r="45" spans="1:13" ht="36" customHeight="1" thickBot="1" x14ac:dyDescent="0.25">
      <c r="A45" s="188" t="str">
        <f>IF(AND(ISNUMBER(INDEX('sk 1-6, 7-12 - Muži'!$AP$1:$AP$37,$C44,1)), ISNUMBER(INDEX('sk 1-6, 7-12 - Muži'!$AQ$1:$AQ$37,$C44,1)),NOT(ISNUMBER(INDEX('sk 1-6, 7-12 - Muži'!$AR$1:$AR$37,$C44,1)))  ), CONCATENATE(IF(COUNTIF(seznam!$A$2:$A$22, INDEX('sk 1-6, 7-12 - Muži'!$AP$1:$AP$37,$C44,1) )=1,VLOOKUP(INDEX('sk 1-6, 7-12 - Muži'!$AP$1:$AP$37,$C44,1),seznam!$A$2:$C$22,2,FALSE),"------"),"   (",IF(COUNTIF(seznam!$A$2:$A$22, INDEX('sk 1-6, 7-12 - Muži'!$AP$1:$AP$37,$C44,1) )=1,VLOOKUP( INDEX('sk 1-6, 7-12 - Muži'!$AP$1:$AP$37,$C44,1),seznam!$A$2:$C$22,3,FALSE),"------"),")"), "")</f>
        <v>Krištof Martin   (KST Blansko)</v>
      </c>
      <c r="B45" s="189"/>
      <c r="C45" s="189"/>
      <c r="D45" s="188" t="str">
        <f>IF(AND(ISNUMBER(INDEX('sk 1-6, 7-12 - Muži'!$AP$1:$AP$37,$C44,1)), ISNUMBER(INDEX('sk 1-6, 7-12 - Muži'!$AQ$1:$AQ$37,$C44,1)),NOT(ISNUMBER(INDEX('sk 1-6, 7-12 - Muži'!$AR$1:$AR$37,$C44,1)))  ),  CONCATENATE(IF(COUNTIF(seznam!$A$2:$A$22, INDEX('sk 1-6, 7-12 - Muži'!$AQ$1:$AQ$37,$C44,1) )=1,VLOOKUP(INDEX('sk 1-6, 7-12 - Muži'!$AQ$1:$AQ$37,$C44,1),seznam!$A$2:$C$22,2,FALSE),"------"),"   (",IF(COUNTIF(seznam!$A$2:$A$22, INDEX('sk 1-6, 7-12 - Muži'!$AQ$1:$AQ$37,$C44,1) )=1,VLOOKUP( INDEX('sk 1-6, 7-12 - Muži'!$AQ$1:$AQ$37,$C44,1),seznam!$A$2:$C$22,3,FALSE),"------"),")"), "")</f>
        <v>Přikryl Lukáš   (KST Blansko)</v>
      </c>
      <c r="E45" s="189"/>
      <c r="F45" s="190"/>
      <c r="H45" s="188" t="str">
        <f>IF(AND(ISNUMBER(INDEX('sk 1-6, 7-12 - Muži'!$AP$1:$AP$37,$J44,1)), ISNUMBER(INDEX('sk 1-6, 7-12 - Muži'!$AQ$1:$AQ$37,$J44,1)),NOT(ISNUMBER(INDEX('sk 1-6, 7-12 - Muži'!$AR$1:$AR$37,$J44,1)))  ),  CONCATENATE(IF(COUNTIF(seznam!$A$2:$A$22, INDEX('sk 1-6, 7-12 - Muži'!$AP$1:$AP$37,$J44,1) )=1,VLOOKUP(INDEX('sk 1-6, 7-12 - Muži'!$AP$1:$AP$37,$J44,1),seznam!$A$2:$C$22,2,FALSE),"------"),"   (",IF(COUNTIF(seznam!$A$2:$A$22, INDEX('sk 1-6, 7-12 - Muži'!$AP$1:$AP$37,$J44,1) )=1,VLOOKUP( INDEX('sk 1-6, 7-12 - Muži'!$AP$1:$AP$37,$J44,1),seznam!$A$2:$C$22,3,FALSE),"------"),")"), "")</f>
        <v>Sehnal Richard   (SK Kuřim)</v>
      </c>
      <c r="I45" s="189"/>
      <c r="J45" s="189"/>
      <c r="K45" s="188" t="str">
        <f>IF(AND(ISNUMBER(INDEX('sk 1-6, 7-12 - Muži'!$AP$1:$AP$37,$J44,1)), ISNUMBER(INDEX('sk 1-6, 7-12 - Muži'!$AQ$1:$AQ$37,$J44,1)),NOT(ISNUMBER(INDEX('sk 1-6, 7-12 - Muži'!$AR$1:$AR$37,$J44,1)))  ),  CONCATENATE(IF(COUNTIF(seznam!$A$2:$A$22, INDEX('sk 1-6, 7-12 - Muži'!$AQ$1:$AQ$37,$J44,1) )=1,VLOOKUP(INDEX('sk 1-6, 7-12 - Muži'!$AQ$1:$AQ$37,$J44,1),seznam!$A$2:$C$22,2,FALSE),"------"),"   (",IF(COUNTIF(seznam!$A$2:$A$22, INDEX('sk 1-6, 7-12 - Muži'!$AQ$1:$AQ$37,$J44,1) )=1,VLOOKUP( INDEX('sk 1-6, 7-12 - Muži'!$AQ$1:$AQ$37,$J44,1),seznam!$A$2:$C$22,3,FALSE),"------"),")"), "")</f>
        <v>Dočkálek Petr   (Sokol Vracov)</v>
      </c>
      <c r="L45" s="189"/>
      <c r="M45" s="190"/>
    </row>
    <row r="46" spans="1:13" ht="14.25" customHeight="1" x14ac:dyDescent="0.2">
      <c r="A46" s="67" t="s">
        <v>20</v>
      </c>
      <c r="B46" s="68" t="s">
        <v>21</v>
      </c>
      <c r="C46" s="68" t="s">
        <v>22</v>
      </c>
      <c r="D46" s="68" t="s">
        <v>23</v>
      </c>
      <c r="E46" s="68" t="s">
        <v>24</v>
      </c>
      <c r="F46" s="69" t="s">
        <v>25</v>
      </c>
      <c r="H46" s="67" t="s">
        <v>20</v>
      </c>
      <c r="I46" s="68" t="s">
        <v>21</v>
      </c>
      <c r="J46" s="68" t="s">
        <v>22</v>
      </c>
      <c r="K46" s="68" t="s">
        <v>23</v>
      </c>
      <c r="L46" s="68" t="s">
        <v>24</v>
      </c>
      <c r="M46" s="69" t="s">
        <v>25</v>
      </c>
    </row>
    <row r="47" spans="1:13" ht="36" customHeight="1" thickBot="1" x14ac:dyDescent="0.25">
      <c r="A47" s="101"/>
      <c r="B47" s="102"/>
      <c r="C47" s="102"/>
      <c r="D47" s="102"/>
      <c r="E47" s="102"/>
      <c r="F47" s="103"/>
      <c r="H47" s="101"/>
      <c r="I47" s="102"/>
      <c r="J47" s="102"/>
      <c r="K47" s="102"/>
      <c r="L47" s="102"/>
      <c r="M47" s="66"/>
    </row>
    <row r="48" spans="1:13" ht="36" customHeight="1" thickBot="1" x14ac:dyDescent="0.25">
      <c r="A48" s="197" t="s">
        <v>30</v>
      </c>
      <c r="B48" s="186"/>
      <c r="C48" s="198"/>
      <c r="D48" s="185" t="s">
        <v>31</v>
      </c>
      <c r="E48" s="186"/>
      <c r="F48" s="187"/>
      <c r="H48" s="197" t="s">
        <v>30</v>
      </c>
      <c r="I48" s="186"/>
      <c r="J48" s="198"/>
      <c r="K48" s="185" t="s">
        <v>31</v>
      </c>
      <c r="L48" s="186"/>
      <c r="M48" s="187"/>
    </row>
    <row r="49" spans="1:13" ht="18" customHeight="1" thickBot="1" x14ac:dyDescent="0.25"/>
    <row r="50" spans="1:13" ht="36" customHeight="1" x14ac:dyDescent="0.2">
      <c r="A50" s="194" t="str">
        <f>'sk A,B - Muži'!$C$1</f>
        <v>Žebříčkový turnaj - U19 M - I.stupeň</v>
      </c>
      <c r="B50" s="195"/>
      <c r="C50" s="195"/>
      <c r="D50" s="195"/>
      <c r="E50" s="195"/>
      <c r="F50" s="196"/>
      <c r="H50" s="194" t="str">
        <f>'sk A,B - Muži'!$C$1</f>
        <v>Žebříčkový turnaj - U19 M - I.stupeň</v>
      </c>
      <c r="I50" s="195"/>
      <c r="J50" s="195"/>
      <c r="K50" s="195"/>
      <c r="L50" s="195"/>
      <c r="M50" s="196"/>
    </row>
    <row r="51" spans="1:13" ht="36" customHeight="1" thickBot="1" x14ac:dyDescent="0.25">
      <c r="A51" s="89" t="str">
        <f>CONCATENATE("Sk: ",MID(INDEX('sk 1-6, 7-12 - Muži'!$C$1:'sk 1-6, 7-12 - Muži'!$C$17,MOD( TRUNC((COLUMN()-1)/7),2 )*15+2,1),LEN("skupina ")+1,10))</f>
        <v>Sk: 1-6</v>
      </c>
      <c r="B51" s="93" t="str">
        <f>CONCATENATE("kolo: ",   TRUNC((ROW()-1)/21)+1)</f>
        <v>kolo: 3</v>
      </c>
      <c r="C51" s="92">
        <f>TRUNC((ROW()-1)/21)*7 + TRUNC(MOD(ROW()-1,21)/7)  + 3 + MOD(TRUNC((COLUMN()-1)/7),2 )*3</f>
        <v>18</v>
      </c>
      <c r="D51" s="94">
        <f>'sk 1-6, 7-12 - Muži'!$AE$1</f>
        <v>45059</v>
      </c>
      <c r="E51" s="63"/>
      <c r="F51" s="90" t="str">
        <f>CONCATENATE("stůl č. ",zápis!I47)</f>
        <v xml:space="preserve">stůl č. </v>
      </c>
      <c r="H51" s="89" t="str">
        <f>CONCATENATE("Sk: ",MID(INDEX('sk 1-6, 7-12 - Muži'!$C$1:'sk 1-6, 7-12 - Muži'!$C$17,MOD( TRUNC((COLUMN()-1)/7),2 )*15+2,1),LEN("skupina ")+1,10))</f>
        <v>Sk: 7-12</v>
      </c>
      <c r="I51" s="93" t="str">
        <f>CONCATENATE("kolo: ",   TRUNC((ROW()-1)/21)+1)</f>
        <v>kolo: 3</v>
      </c>
      <c r="J51" s="92">
        <f>TRUNC((ROW()-1)/21)*7 + TRUNC(MOD(ROW()-1,21)/7)  + 3 + MOD(TRUNC((COLUMN()-1)/7),2 )*3</f>
        <v>21</v>
      </c>
      <c r="K51" s="94">
        <f>'sk 1-6, 7-12 - Muži'!$AE$1</f>
        <v>45059</v>
      </c>
      <c r="L51" s="63"/>
      <c r="M51" s="90" t="str">
        <f>CONCATENATE("stůl č. ",zápis!I50)</f>
        <v xml:space="preserve">stůl č. </v>
      </c>
    </row>
    <row r="52" spans="1:13" ht="36" customHeight="1" thickBot="1" x14ac:dyDescent="0.25">
      <c r="A52" s="188" t="str">
        <f>IF(AND(ISNUMBER(INDEX('sk 1-6, 7-12 - Muži'!$AP$1:$AP$37,$C51,1)), ISNUMBER(INDEX('sk 1-6, 7-12 - Muži'!$AQ$1:$AQ$37,$C51,1)),NOT(ISNUMBER(INDEX('sk 1-6, 7-12 - Muži'!$AR$1:$AR$37,$C51,1)))  ), CONCATENATE(IF(COUNTIF(seznam!$A$2:$A$22, INDEX('sk 1-6, 7-12 - Muži'!$AP$1:$AP$37,$C51,1) )=1,VLOOKUP(INDEX('sk 1-6, 7-12 - Muži'!$AP$1:$AP$37,$C51,1),seznam!$A$2:$C$22,2,FALSE),"------"),"   (",IF(COUNTIF(seznam!$A$2:$A$22, INDEX('sk 1-6, 7-12 - Muži'!$AP$1:$AP$37,$C51,1) )=1,VLOOKUP( INDEX('sk 1-6, 7-12 - Muži'!$AP$1:$AP$37,$C51,1),seznam!$A$2:$C$22,3,FALSE),"------"),")"), "")</f>
        <v/>
      </c>
      <c r="B52" s="189"/>
      <c r="C52" s="189"/>
      <c r="D52" s="188" t="str">
        <f>IF(AND(ISNUMBER(INDEX('sk 1-6, 7-12 - Muži'!$AP$1:$AP$37,$C51,1)), ISNUMBER(INDEX('sk 1-6, 7-12 - Muži'!$AQ$1:$AQ$37,$C51,1)),NOT(ISNUMBER(INDEX('sk 1-6, 7-12 - Muži'!$AR$1:$AR$37,$C51,1)))  ),  CONCATENATE(IF(COUNTIF(seznam!$A$2:$A$22, INDEX('sk 1-6, 7-12 - Muži'!$AQ$1:$AQ$37,$C51,1) )=1,VLOOKUP(INDEX('sk 1-6, 7-12 - Muži'!$AQ$1:$AQ$37,$C51,1),seznam!$A$2:$C$22,2,FALSE),"------"),"   (",IF(COUNTIF(seznam!$A$2:$A$22, INDEX('sk 1-6, 7-12 - Muži'!$AQ$1:$AQ$37,$C51,1) )=1,VLOOKUP( INDEX('sk 1-6, 7-12 - Muži'!$AQ$1:$AQ$37,$C51,1),seznam!$A$2:$C$22,3,FALSE),"------"),")"), "")</f>
        <v/>
      </c>
      <c r="E52" s="189"/>
      <c r="F52" s="190"/>
      <c r="H52" s="188" t="str">
        <f>IF(AND(ISNUMBER(INDEX('sk 1-6, 7-12 - Muži'!$AP$1:$AP$37,$J51,1)), ISNUMBER(INDEX('sk 1-6, 7-12 - Muži'!$AQ$1:$AQ$37,$J51,1)),NOT(ISNUMBER(INDEX('sk 1-6, 7-12 - Muži'!$AR$1:$AR$37,$J51,1)))  ),  CONCATENATE(IF(COUNTIF(seznam!$A$2:$A$22, INDEX('sk 1-6, 7-12 - Muži'!$AP$1:$AP$37,$J51,1) )=1,VLOOKUP(INDEX('sk 1-6, 7-12 - Muži'!$AP$1:$AP$37,$J51,1),seznam!$A$2:$C$22,2,FALSE),"------"),"   (",IF(COUNTIF(seznam!$A$2:$A$22, INDEX('sk 1-6, 7-12 - Muži'!$AP$1:$AP$37,$J51,1) )=1,VLOOKUP( INDEX('sk 1-6, 7-12 - Muži'!$AP$1:$AP$37,$J51,1),seznam!$A$2:$C$22,3,FALSE),"------"),")"), "")</f>
        <v/>
      </c>
      <c r="I52" s="189"/>
      <c r="J52" s="189"/>
      <c r="K52" s="188" t="str">
        <f>IF(AND(ISNUMBER(INDEX('sk 1-6, 7-12 - Muži'!$AP$1:$AP$37,$J51,1)), ISNUMBER(INDEX('sk 1-6, 7-12 - Muži'!$AQ$1:$AQ$37,$J51,1)),NOT(ISNUMBER(INDEX('sk 1-6, 7-12 - Muži'!$AR$1:$AR$37,$J51,1)))  ),  CONCATENATE(IF(COUNTIF(seznam!$A$2:$A$22, INDEX('sk 1-6, 7-12 - Muži'!$AQ$1:$AQ$37,$J51,1) )=1,VLOOKUP(INDEX('sk 1-6, 7-12 - Muži'!$AQ$1:$AQ$37,$J51,1),seznam!$A$2:$C$22,2,FALSE),"------"),"   (",IF(COUNTIF(seznam!$A$2:$A$22, INDEX('sk 1-6, 7-12 - Muži'!$AQ$1:$AQ$37,$J51,1) )=1,VLOOKUP( INDEX('sk 1-6, 7-12 - Muži'!$AQ$1:$AQ$37,$J51,1),seznam!$A$2:$C$22,3,FALSE),"------"),")"), "")</f>
        <v/>
      </c>
      <c r="L52" s="189"/>
      <c r="M52" s="190"/>
    </row>
    <row r="53" spans="1:13" ht="14.25" customHeight="1" x14ac:dyDescent="0.2">
      <c r="A53" s="67" t="s">
        <v>20</v>
      </c>
      <c r="B53" s="68" t="s">
        <v>21</v>
      </c>
      <c r="C53" s="68" t="s">
        <v>22</v>
      </c>
      <c r="D53" s="68" t="s">
        <v>23</v>
      </c>
      <c r="E53" s="68" t="s">
        <v>24</v>
      </c>
      <c r="F53" s="69" t="s">
        <v>25</v>
      </c>
      <c r="H53" s="67" t="s">
        <v>20</v>
      </c>
      <c r="I53" s="68" t="s">
        <v>21</v>
      </c>
      <c r="J53" s="68" t="s">
        <v>22</v>
      </c>
      <c r="K53" s="68" t="s">
        <v>23</v>
      </c>
      <c r="L53" s="68" t="s">
        <v>24</v>
      </c>
      <c r="M53" s="69" t="s">
        <v>25</v>
      </c>
    </row>
    <row r="54" spans="1:13" ht="36" customHeight="1" thickBot="1" x14ac:dyDescent="0.25">
      <c r="A54" s="101"/>
      <c r="B54" s="102"/>
      <c r="C54" s="102"/>
      <c r="D54" s="102"/>
      <c r="E54" s="102"/>
      <c r="F54" s="103"/>
      <c r="H54" s="101"/>
      <c r="I54" s="102"/>
      <c r="J54" s="102"/>
      <c r="K54" s="102"/>
      <c r="L54" s="102"/>
      <c r="M54" s="66"/>
    </row>
    <row r="55" spans="1:13" ht="36" customHeight="1" thickBot="1" x14ac:dyDescent="0.25">
      <c r="A55" s="197" t="s">
        <v>30</v>
      </c>
      <c r="B55" s="186"/>
      <c r="C55" s="198"/>
      <c r="D55" s="185" t="s">
        <v>31</v>
      </c>
      <c r="E55" s="186"/>
      <c r="F55" s="187"/>
      <c r="H55" s="197" t="s">
        <v>30</v>
      </c>
      <c r="I55" s="186"/>
      <c r="J55" s="198"/>
      <c r="K55" s="185" t="s">
        <v>31</v>
      </c>
      <c r="L55" s="186"/>
      <c r="M55" s="187"/>
    </row>
    <row r="56" spans="1:13" ht="10.5" customHeight="1" thickBot="1" x14ac:dyDescent="0.25"/>
    <row r="57" spans="1:13" ht="36" customHeight="1" x14ac:dyDescent="0.2">
      <c r="A57" s="194" t="str">
        <f>'sk A,B - Muži'!$C$1</f>
        <v>Žebříčkový turnaj - U19 M - I.stupeň</v>
      </c>
      <c r="B57" s="195"/>
      <c r="C57" s="195"/>
      <c r="D57" s="195"/>
      <c r="E57" s="195"/>
      <c r="F57" s="196"/>
      <c r="H57" s="194" t="str">
        <f>'sk A,B - Muži'!$C$1</f>
        <v>Žebříčkový turnaj - U19 M - I.stupeň</v>
      </c>
      <c r="I57" s="195"/>
      <c r="J57" s="195"/>
      <c r="K57" s="195"/>
      <c r="L57" s="195"/>
      <c r="M57" s="196"/>
    </row>
    <row r="58" spans="1:13" ht="36" customHeight="1" thickBot="1" x14ac:dyDescent="0.25">
      <c r="A58" s="89" t="str">
        <f>CONCATENATE("Sk: ",MID(INDEX('sk 1-6, 7-12 - Muži'!$C$1:'sk 1-6, 7-12 - Muži'!$C$17,MOD( TRUNC((COLUMN()-1)/7),2 )*15+2,1),LEN("skupina ")+1,10))</f>
        <v>Sk: 1-6</v>
      </c>
      <c r="B58" s="93" t="str">
        <f>CONCATENATE("kolo: ",   TRUNC((ROW()-1)/21)+1)</f>
        <v>kolo: 3</v>
      </c>
      <c r="C58" s="92">
        <f>TRUNC((ROW()-1)/21)*7 + TRUNC(MOD(ROW()-1,21)/7)  + 3 + MOD(TRUNC((COLUMN()-1)/7),2 )*3</f>
        <v>19</v>
      </c>
      <c r="D58" s="94">
        <f>'sk 1-6, 7-12 - Muži'!$AE$1</f>
        <v>45059</v>
      </c>
      <c r="E58" s="63"/>
      <c r="F58" s="90" t="str">
        <f>CONCATENATE("stůl č. ",zápis!I48)</f>
        <v xml:space="preserve">stůl č. </v>
      </c>
      <c r="H58" s="89" t="str">
        <f>CONCATENATE("Sk: ",MID(INDEX('sk 1-6, 7-12 - Muži'!$C$1:'sk 1-6, 7-12 - Muži'!$C$17,MOD( TRUNC((COLUMN()-1)/7),2 )*15+2,1),LEN("skupina ")+1,10))</f>
        <v>Sk: 7-12</v>
      </c>
      <c r="I58" s="93" t="str">
        <f>CONCATENATE("kolo: ",   TRUNC((ROW()-1)/21)+1)</f>
        <v>kolo: 3</v>
      </c>
      <c r="J58" s="92">
        <f>TRUNC((ROW()-1)/21)*7 + TRUNC(MOD(ROW()-1,21)/7)  + 3 + MOD(TRUNC((COLUMN()-1)/7),2 )*3</f>
        <v>22</v>
      </c>
      <c r="K58" s="94">
        <f>'sk 1-6, 7-12 - Muži'!$AE$1</f>
        <v>45059</v>
      </c>
      <c r="L58" s="63"/>
      <c r="M58" s="90" t="str">
        <f>CONCATENATE("stůl č. ",zápis!I51)</f>
        <v xml:space="preserve">stůl č. </v>
      </c>
    </row>
    <row r="59" spans="1:13" ht="36" customHeight="1" thickBot="1" x14ac:dyDescent="0.25">
      <c r="A59" s="188" t="str">
        <f>IF(AND(ISNUMBER(INDEX('sk 1-6, 7-12 - Muži'!$AP$1:$AP$37,$C58,1)), ISNUMBER(INDEX('sk 1-6, 7-12 - Muži'!$AQ$1:$AQ$37,$C58,1)),NOT(ISNUMBER(INDEX('sk 1-6, 7-12 - Muži'!$AR$1:$AR$37,$C58,1)))  ), CONCATENATE(IF(COUNTIF(seznam!$A$2:$A$22, INDEX('sk 1-6, 7-12 - Muži'!$AP$1:$AP$37,$C58,1) )=1,VLOOKUP(INDEX('sk 1-6, 7-12 - Muži'!$AP$1:$AP$37,$C58,1),seznam!$A$2:$C$22,2,FALSE),"------"),"   (",IF(COUNTIF(seznam!$A$2:$A$22, INDEX('sk 1-6, 7-12 - Muži'!$AP$1:$AP$37,$C58,1) )=1,VLOOKUP( INDEX('sk 1-6, 7-12 - Muži'!$AP$1:$AP$37,$C58,1),seznam!$A$2:$C$22,3,FALSE),"------"),")"), "")</f>
        <v/>
      </c>
      <c r="B59" s="189"/>
      <c r="C59" s="189"/>
      <c r="D59" s="188" t="str">
        <f>IF(AND(ISNUMBER(INDEX('sk 1-6, 7-12 - Muži'!$AP$1:$AP$37,$C58,1)), ISNUMBER(INDEX('sk 1-6, 7-12 - Muži'!$AQ$1:$AQ$37,$C58,1)),NOT(ISNUMBER(INDEX('sk 1-6, 7-12 - Muži'!$AR$1:$AR$37,$C58,1)))  ),  CONCATENATE(IF(COUNTIF(seznam!$A$2:$A$22, INDEX('sk 1-6, 7-12 - Muži'!$AQ$1:$AQ$37,$C58,1) )=1,VLOOKUP(INDEX('sk 1-6, 7-12 - Muži'!$AQ$1:$AQ$37,$C58,1),seznam!$A$2:$C$22,2,FALSE),"------"),"   (",IF(COUNTIF(seznam!$A$2:$A$22, INDEX('sk 1-6, 7-12 - Muži'!$AQ$1:$AQ$37,$C58,1) )=1,VLOOKUP( INDEX('sk 1-6, 7-12 - Muži'!$AQ$1:$AQ$37,$C58,1),seznam!$A$2:$C$22,3,FALSE),"------"),")"), "")</f>
        <v/>
      </c>
      <c r="E59" s="189"/>
      <c r="F59" s="190"/>
      <c r="H59" s="188" t="str">
        <f>IF(AND(ISNUMBER(INDEX('sk 1-6, 7-12 - Muži'!$AP$1:$AP$37,$J58,1)), ISNUMBER(INDEX('sk 1-6, 7-12 - Muži'!$AQ$1:$AQ$37,$J58,1)),NOT(ISNUMBER(INDEX('sk 1-6, 7-12 - Muži'!$AR$1:$AR$37,$J58,1)))  ),  CONCATENATE(IF(COUNTIF(seznam!$A$2:$A$22, INDEX('sk 1-6, 7-12 - Muži'!$AP$1:$AP$37,$J58,1) )=1,VLOOKUP(INDEX('sk 1-6, 7-12 - Muži'!$AP$1:$AP$37,$J58,1),seznam!$A$2:$C$22,2,FALSE),"------"),"   (",IF(COUNTIF(seznam!$A$2:$A$22, INDEX('sk 1-6, 7-12 - Muži'!$AP$1:$AP$37,$J58,1) )=1,VLOOKUP( INDEX('sk 1-6, 7-12 - Muži'!$AP$1:$AP$37,$J58,1),seznam!$A$2:$C$22,3,FALSE),"------"),")"), "")</f>
        <v/>
      </c>
      <c r="I59" s="189"/>
      <c r="J59" s="189"/>
      <c r="K59" s="188" t="str">
        <f>IF(AND(ISNUMBER(INDEX('sk 1-6, 7-12 - Muži'!$AP$1:$AP$37,$J58,1)), ISNUMBER(INDEX('sk 1-6, 7-12 - Muži'!$AQ$1:$AQ$37,$J58,1)),NOT(ISNUMBER(INDEX('sk 1-6, 7-12 - Muži'!$AR$1:$AR$37,$J58,1)))  ),  CONCATENATE(IF(COUNTIF(seznam!$A$2:$A$22, INDEX('sk 1-6, 7-12 - Muži'!$AQ$1:$AQ$37,$J58,1) )=1,VLOOKUP(INDEX('sk 1-6, 7-12 - Muži'!$AQ$1:$AQ$37,$J58,1),seznam!$A$2:$C$22,2,FALSE),"------"),"   (",IF(COUNTIF(seznam!$A$2:$A$22, INDEX('sk 1-6, 7-12 - Muži'!$AQ$1:$AQ$37,$J58,1) )=1,VLOOKUP( INDEX('sk 1-6, 7-12 - Muži'!$AQ$1:$AQ$37,$J58,1),seznam!$A$2:$C$22,3,FALSE),"------"),")"), "")</f>
        <v/>
      </c>
      <c r="L59" s="189"/>
      <c r="M59" s="190"/>
    </row>
    <row r="60" spans="1:13" ht="14.25" customHeight="1" x14ac:dyDescent="0.2">
      <c r="A60" s="67" t="s">
        <v>20</v>
      </c>
      <c r="B60" s="68" t="s">
        <v>21</v>
      </c>
      <c r="C60" s="68" t="s">
        <v>22</v>
      </c>
      <c r="D60" s="68" t="s">
        <v>23</v>
      </c>
      <c r="E60" s="68" t="s">
        <v>24</v>
      </c>
      <c r="F60" s="69" t="s">
        <v>25</v>
      </c>
      <c r="H60" s="67" t="s">
        <v>20</v>
      </c>
      <c r="I60" s="68" t="s">
        <v>21</v>
      </c>
      <c r="J60" s="68" t="s">
        <v>22</v>
      </c>
      <c r="K60" s="68" t="s">
        <v>23</v>
      </c>
      <c r="L60" s="68" t="s">
        <v>24</v>
      </c>
      <c r="M60" s="69" t="s">
        <v>25</v>
      </c>
    </row>
    <row r="61" spans="1:13" ht="36" customHeight="1" thickBot="1" x14ac:dyDescent="0.25">
      <c r="A61" s="101"/>
      <c r="B61" s="102"/>
      <c r="C61" s="102"/>
      <c r="D61" s="102"/>
      <c r="E61" s="102"/>
      <c r="F61" s="103"/>
      <c r="H61" s="101"/>
      <c r="I61" s="102"/>
      <c r="J61" s="102"/>
      <c r="K61" s="102"/>
      <c r="L61" s="102"/>
      <c r="M61" s="66"/>
    </row>
    <row r="62" spans="1:13" ht="36" customHeight="1" thickBot="1" x14ac:dyDescent="0.25">
      <c r="A62" s="197" t="s">
        <v>30</v>
      </c>
      <c r="B62" s="186"/>
      <c r="C62" s="198"/>
      <c r="D62" s="185" t="s">
        <v>31</v>
      </c>
      <c r="E62" s="186"/>
      <c r="F62" s="187"/>
      <c r="H62" s="197" t="s">
        <v>30</v>
      </c>
      <c r="I62" s="186"/>
      <c r="J62" s="198"/>
      <c r="K62" s="185" t="s">
        <v>31</v>
      </c>
      <c r="L62" s="186"/>
      <c r="M62" s="187"/>
    </row>
    <row r="63" spans="1:13" ht="9.75" customHeight="1" thickBot="1" x14ac:dyDescent="0.25"/>
    <row r="64" spans="1:13" ht="36" customHeight="1" x14ac:dyDescent="0.2">
      <c r="A64" s="194" t="str">
        <f>'sk 1-6, 7-12 - Muži'!$C$1</f>
        <v>Žebříčkový turnaj - U19 M - II.stupeň</v>
      </c>
      <c r="B64" s="195"/>
      <c r="C64" s="195"/>
      <c r="D64" s="195"/>
      <c r="E64" s="195"/>
      <c r="F64" s="196"/>
      <c r="H64" s="194" t="str">
        <f>'sk A,B - Muži'!$C$1</f>
        <v>Žebříčkový turnaj - U19 M - I.stupeň</v>
      </c>
      <c r="I64" s="195"/>
      <c r="J64" s="195"/>
      <c r="K64" s="195"/>
      <c r="L64" s="195"/>
      <c r="M64" s="196"/>
    </row>
    <row r="65" spans="1:13" ht="36" customHeight="1" thickBot="1" x14ac:dyDescent="0.25">
      <c r="A65" s="89" t="str">
        <f>CONCATENATE("Sk: ",MID(INDEX('sk 1-6, 7-12 - Muži'!$C$1:'sk 1-6, 7-12 - Muži'!$C$17,MOD( TRUNC((COLUMN()-1)/7),2 )*15+2,1),LEN("skupina ")+1,10))</f>
        <v>Sk: 1-6</v>
      </c>
      <c r="B65" s="93" t="str">
        <f>CONCATENATE("kolo: ",   TRUNC((ROW()-1)/21)+1)</f>
        <v>kolo: 4</v>
      </c>
      <c r="C65" s="92">
        <f>TRUNC((ROW()-1)/21)*7 + TRUNC(MOD(ROW()-1,21)/7)  + 3 + MOD(TRUNC((COLUMN()-1)/7),2 )*3</f>
        <v>24</v>
      </c>
      <c r="D65" s="94">
        <f>'sk 1-6, 7-12 - Muži'!$AE$1</f>
        <v>45059</v>
      </c>
      <c r="E65" s="94"/>
      <c r="F65" s="90" t="str">
        <f>CONCATENATE("stůl č. ",zápis!I67)</f>
        <v xml:space="preserve">stůl č. </v>
      </c>
      <c r="H65" s="89" t="str">
        <f>CONCATENATE("Sk: ",MID(INDEX('sk 1-6, 7-12 - Muži'!$C$1:'sk 1-6, 7-12 - Muži'!$C$17,MOD( TRUNC((COLUMN()-1)/7),2 )*15+2,1),LEN("skupina ")+1,10))</f>
        <v>Sk: 7-12</v>
      </c>
      <c r="I65" s="93" t="str">
        <f>CONCATENATE("kolo: ",   TRUNC((ROW()-1)/21)+1)</f>
        <v>kolo: 4</v>
      </c>
      <c r="J65" s="92">
        <f>TRUNC((ROW()-1)/21)*7 + TRUNC(MOD(ROW()-1,21)/7)  + 3 + MOD(TRUNC((COLUMN()-1)/7),2 )*3</f>
        <v>27</v>
      </c>
      <c r="K65" s="94">
        <f>'sk 1-6, 7-12 - Muži'!$AE$1</f>
        <v>45059</v>
      </c>
      <c r="L65" s="63"/>
      <c r="M65" s="90" t="str">
        <f>CONCATENATE("stůl č. ",zápis!I70)</f>
        <v xml:space="preserve">stůl č. </v>
      </c>
    </row>
    <row r="66" spans="1:13" ht="36" customHeight="1" thickBot="1" x14ac:dyDescent="0.25">
      <c r="A66" s="188" t="str">
        <f>IF(AND(ISNUMBER(INDEX('sk 1-6, 7-12 - Muži'!$AP$1:$AP$37,$C65,1)), ISNUMBER(INDEX('sk 1-6, 7-12 - Muži'!$AQ$1:$AQ$37,$C65,1)),NOT(ISNUMBER(INDEX('sk 1-6, 7-12 - Muži'!$AR$1:$AR$37,$C65,1)))  ), CONCATENATE(IF(COUNTIF(seznam!$A$2:$A$22, INDEX('sk 1-6, 7-12 - Muži'!$AP$1:$AP$37,$C65,1) )=1,VLOOKUP(INDEX('sk 1-6, 7-12 - Muži'!$AP$1:$AP$37,$C65,1),seznam!$A$2:$C$22,2,FALSE),"------"),"   (",IF(COUNTIF(seznam!$A$2:$A$22, INDEX('sk 1-6, 7-12 - Muži'!$AP$1:$AP$37,$C65,1) )=1,VLOOKUP( INDEX('sk 1-6, 7-12 - Muži'!$AP$1:$AP$37,$C65,1),seznam!$A$2:$C$22,3,FALSE),"------"),")"), "")</f>
        <v/>
      </c>
      <c r="B66" s="189"/>
      <c r="C66" s="189"/>
      <c r="D66" s="188" t="str">
        <f>IF(AND(ISNUMBER(INDEX('sk 1-6, 7-12 - Muži'!$AP$1:$AP$37,$C65,1)), ISNUMBER(INDEX('sk 1-6, 7-12 - Muži'!$AQ$1:$AQ$37,$C65,1)),NOT(ISNUMBER(INDEX('sk 1-6, 7-12 - Muži'!$AR$1:$AR$37,$C65,1)))  ),  CONCATENATE(IF(COUNTIF(seznam!$A$2:$A$22, INDEX('sk 1-6, 7-12 - Muži'!$AQ$1:$AQ$37,$C65,1) )=1,VLOOKUP(INDEX('sk 1-6, 7-12 - Muži'!$AQ$1:$AQ$37,$C65,1),seznam!$A$2:$C$22,2,FALSE),"------"),"   (",IF(COUNTIF(seznam!$A$2:$A$22, INDEX('sk 1-6, 7-12 - Muži'!$AQ$1:$AQ$37,$C65,1) )=1,VLOOKUP( INDEX('sk 1-6, 7-12 - Muži'!$AQ$1:$AQ$37,$C65,1),seznam!$A$2:$C$22,3,FALSE),"------"),")"), "")</f>
        <v/>
      </c>
      <c r="E66" s="189"/>
      <c r="F66" s="190"/>
      <c r="H66" s="188" t="str">
        <f>IF(AND(ISNUMBER(INDEX('sk 1-6, 7-12 - Muži'!$AP$1:$AP$37,$J65,1)), ISNUMBER(INDEX('sk 1-6, 7-12 - Muži'!$AQ$1:$AQ$37,$J65,1)),NOT(ISNUMBER(INDEX('sk 1-6, 7-12 - Muži'!$AR$1:$AR$37,$J65,1)))  ),  CONCATENATE(IF(COUNTIF(seznam!$A$2:$A$22, INDEX('sk 1-6, 7-12 - Muži'!$AP$1:$AP$37,$J65,1) )=1,VLOOKUP(INDEX('sk 1-6, 7-12 - Muži'!$AP$1:$AP$37,$J65,1),seznam!$A$2:$C$22,2,FALSE),"------"),"   (",IF(COUNTIF(seznam!$A$2:$A$22, INDEX('sk 1-6, 7-12 - Muži'!$AP$1:$AP$37,$J65,1) )=1,VLOOKUP( INDEX('sk 1-6, 7-12 - Muži'!$AP$1:$AP$37,$J65,1),seznam!$A$2:$C$22,3,FALSE),"------"),")"), "")</f>
        <v/>
      </c>
      <c r="I66" s="189"/>
      <c r="J66" s="189"/>
      <c r="K66" s="188" t="str">
        <f>IF(AND(ISNUMBER(INDEX('sk 1-6, 7-12 - Muži'!$AP$1:$AP$37,$J65,1)), ISNUMBER(INDEX('sk 1-6, 7-12 - Muži'!$AQ$1:$AQ$37,$J65,1)),NOT(ISNUMBER(INDEX('sk 1-6, 7-12 - Muži'!$AR$1:$AR$37,$J65,1)))  ),  CONCATENATE(IF(COUNTIF(seznam!$A$2:$A$22, INDEX('sk 1-6, 7-12 - Muži'!$AQ$1:$AQ$37,$J65,1) )=1,VLOOKUP(INDEX('sk 1-6, 7-12 - Muži'!$AQ$1:$AQ$37,$J65,1),seznam!$A$2:$C$22,2,FALSE),"------"),"   (",IF(COUNTIF(seznam!$A$2:$A$22, INDEX('sk 1-6, 7-12 - Muži'!$AQ$1:$AQ$37,$J65,1) )=1,VLOOKUP( INDEX('sk 1-6, 7-12 - Muži'!$AQ$1:$AQ$37,$J65,1),seznam!$A$2:$C$22,3,FALSE),"------"),")"), "")</f>
        <v/>
      </c>
      <c r="L66" s="189"/>
      <c r="M66" s="190"/>
    </row>
    <row r="67" spans="1:13" ht="14.25" customHeight="1" x14ac:dyDescent="0.2">
      <c r="A67" s="67" t="s">
        <v>20</v>
      </c>
      <c r="B67" s="68" t="s">
        <v>21</v>
      </c>
      <c r="C67" s="68" t="s">
        <v>22</v>
      </c>
      <c r="D67" s="68" t="s">
        <v>23</v>
      </c>
      <c r="E67" s="68" t="s">
        <v>24</v>
      </c>
      <c r="F67" s="69" t="s">
        <v>25</v>
      </c>
      <c r="H67" s="67" t="s">
        <v>20</v>
      </c>
      <c r="I67" s="68" t="s">
        <v>21</v>
      </c>
      <c r="J67" s="68" t="s">
        <v>22</v>
      </c>
      <c r="K67" s="68" t="s">
        <v>23</v>
      </c>
      <c r="L67" s="68" t="s">
        <v>24</v>
      </c>
      <c r="M67" s="69" t="s">
        <v>25</v>
      </c>
    </row>
    <row r="68" spans="1:13" ht="36" customHeight="1" thickBot="1" x14ac:dyDescent="0.25">
      <c r="A68" s="101"/>
      <c r="B68" s="102"/>
      <c r="C68" s="102"/>
      <c r="D68" s="102"/>
      <c r="E68" s="102"/>
      <c r="F68" s="103"/>
      <c r="H68" s="101"/>
      <c r="I68" s="102"/>
      <c r="J68" s="102"/>
      <c r="K68" s="102"/>
      <c r="L68" s="102"/>
      <c r="M68" s="66"/>
    </row>
    <row r="69" spans="1:13" ht="36" customHeight="1" thickBot="1" x14ac:dyDescent="0.25">
      <c r="A69" s="197" t="s">
        <v>30</v>
      </c>
      <c r="B69" s="186"/>
      <c r="C69" s="198"/>
      <c r="D69" s="185" t="s">
        <v>31</v>
      </c>
      <c r="E69" s="186"/>
      <c r="F69" s="187"/>
      <c r="H69" s="197" t="s">
        <v>30</v>
      </c>
      <c r="I69" s="186"/>
      <c r="J69" s="198"/>
      <c r="K69" s="185" t="s">
        <v>31</v>
      </c>
      <c r="L69" s="186"/>
      <c r="M69" s="187"/>
    </row>
    <row r="70" spans="1:13" ht="8.25" customHeight="1" thickBot="1" x14ac:dyDescent="0.25"/>
    <row r="71" spans="1:13" ht="36" customHeight="1" x14ac:dyDescent="0.2">
      <c r="A71" s="194" t="str">
        <f>'sk A,B - Muži'!$C$1</f>
        <v>Žebříčkový turnaj - U19 M - I.stupeň</v>
      </c>
      <c r="B71" s="195"/>
      <c r="C71" s="195"/>
      <c r="D71" s="195"/>
      <c r="E71" s="195"/>
      <c r="F71" s="196"/>
      <c r="H71" s="194" t="str">
        <f>'sk A,B - Muži'!$C$1</f>
        <v>Žebříčkový turnaj - U19 M - I.stupeň</v>
      </c>
      <c r="I71" s="195"/>
      <c r="J71" s="195"/>
      <c r="K71" s="195"/>
      <c r="L71" s="195"/>
      <c r="M71" s="196"/>
    </row>
    <row r="72" spans="1:13" ht="36" customHeight="1" thickBot="1" x14ac:dyDescent="0.25">
      <c r="A72" s="89" t="str">
        <f>CONCATENATE("Sk: ",MID(INDEX('sk 1-6, 7-12 - Muži'!$C$1:'sk 1-6, 7-12 - Muži'!$C$17,MOD( TRUNC((COLUMN()-1)/7),2 )*15+2,1),LEN("skupina ")+1,10))</f>
        <v>Sk: 1-6</v>
      </c>
      <c r="B72" s="93" t="str">
        <f>CONCATENATE("kolo: ",   TRUNC((ROW()-1)/21)+1)</f>
        <v>kolo: 4</v>
      </c>
      <c r="C72" s="92">
        <f>TRUNC((ROW()-1)/21)*7 + TRUNC(MOD(ROW()-1,21)/7)  + 3 + MOD(TRUNC((COLUMN()-1)/7),2 )*3</f>
        <v>25</v>
      </c>
      <c r="D72" s="94">
        <f>'sk 1-6, 7-12 - Muži'!$AE$1</f>
        <v>45059</v>
      </c>
      <c r="E72" s="63"/>
      <c r="F72" s="90" t="str">
        <f>CONCATENATE("stůl č. ",zápis!I68)</f>
        <v xml:space="preserve">stůl č. </v>
      </c>
      <c r="H72" s="89" t="str">
        <f>CONCATENATE("Sk: ",MID(INDEX('sk 1-6, 7-12 - Muži'!$C$1:'sk 1-6, 7-12 - Muži'!$C$17,MOD( TRUNC((COLUMN()-1)/7),2 )*15+2,1),LEN("skupina ")+1,10))</f>
        <v>Sk: 7-12</v>
      </c>
      <c r="I72" s="93" t="str">
        <f>CONCATENATE("kolo: ",   TRUNC((ROW()-1)/21)+1)</f>
        <v>kolo: 4</v>
      </c>
      <c r="J72" s="92">
        <f>TRUNC((ROW()-1)/21)*7 + TRUNC(MOD(ROW()-1,21)/7)  + 3 + MOD(TRUNC((COLUMN()-1)/7),2 )*3</f>
        <v>28</v>
      </c>
      <c r="K72" s="94">
        <f>'sk 1-6, 7-12 - Muži'!$AE$1</f>
        <v>45059</v>
      </c>
      <c r="L72" s="63"/>
      <c r="M72" s="90" t="str">
        <f>CONCATENATE("stůl č. ",zápis!I71)</f>
        <v xml:space="preserve">stůl č. </v>
      </c>
    </row>
    <row r="73" spans="1:13" ht="36" customHeight="1" thickBot="1" x14ac:dyDescent="0.25">
      <c r="A73" s="188" t="str">
        <f>IF(AND(ISNUMBER(INDEX('sk 1-6, 7-12 - Muži'!$AP$1:$AP$37,$C72,1)), ISNUMBER(INDEX('sk 1-6, 7-12 - Muži'!$AQ$1:$AQ$37,$C72,1)),NOT(ISNUMBER(INDEX('sk 1-6, 7-12 - Muži'!$AR$1:$AR$37,$C72,1)))  ), CONCATENATE(IF(COUNTIF(seznam!$A$2:$A$22, INDEX('sk 1-6, 7-12 - Muži'!$AP$1:$AP$37,$C72,1) )=1,VLOOKUP(INDEX('sk 1-6, 7-12 - Muži'!$AP$1:$AP$37,$C72,1),seznam!$A$2:$C$22,2,FALSE),"------"),"   (",IF(COUNTIF(seznam!$A$2:$A$22, INDEX('sk 1-6, 7-12 - Muži'!$AP$1:$AP$37,$C72,1) )=1,VLOOKUP( INDEX('sk 1-6, 7-12 - Muži'!$AP$1:$AP$37,$C72,1),seznam!$A$2:$C$22,3,FALSE),"------"),")"), "")</f>
        <v>Luska Petr   (MS Brno)</v>
      </c>
      <c r="B73" s="189"/>
      <c r="C73" s="189"/>
      <c r="D73" s="188" t="str">
        <f>IF(AND(ISNUMBER(INDEX('sk 1-6, 7-12 - Muži'!$AP$1:$AP$37,$C72,1)), ISNUMBER(INDEX('sk 1-6, 7-12 - Muži'!$AQ$1:$AQ$37,$C72,1)),NOT(ISNUMBER(INDEX('sk 1-6, 7-12 - Muži'!$AR$1:$AR$37,$C72,1)))  ),  CONCATENATE(IF(COUNTIF(seznam!$A$2:$A$22, INDEX('sk 1-6, 7-12 - Muži'!$AQ$1:$AQ$37,$C72,1) )=1,VLOOKUP(INDEX('sk 1-6, 7-12 - Muži'!$AQ$1:$AQ$37,$C72,1),seznam!$A$2:$C$22,2,FALSE),"------"),"   (",IF(COUNTIF(seznam!$A$2:$A$22, INDEX('sk 1-6, 7-12 - Muži'!$AQ$1:$AQ$37,$C72,1) )=1,VLOOKUP( INDEX('sk 1-6, 7-12 - Muži'!$AQ$1:$AQ$37,$C72,1),seznam!$A$2:$C$22,3,FALSE),"------"),")"), "")</f>
        <v>Huták Ondřej   (Klobouky u Brna)</v>
      </c>
      <c r="E73" s="189"/>
      <c r="F73" s="190"/>
      <c r="H73" s="188" t="str">
        <f>IF(AND(ISNUMBER(INDEX('sk 1-6, 7-12 - Muži'!$AP$1:$AP$37,$J72,1)), ISNUMBER(INDEX('sk 1-6, 7-12 - Muži'!$AQ$1:$AQ$37,$J72,1)),NOT(ISNUMBER(INDEX('sk 1-6, 7-12 - Muži'!$AR$1:$AR$37,$J72,1)))  ),  CONCATENATE(IF(COUNTIF(seznam!$A$2:$A$22, INDEX('sk 1-6, 7-12 - Muži'!$AP$1:$AP$37,$J72,1) )=1,VLOOKUP(INDEX('sk 1-6, 7-12 - Muži'!$AP$1:$AP$37,$J72,1),seznam!$A$2:$C$22,2,FALSE),"------"),"   (",IF(COUNTIF(seznam!$A$2:$A$22, INDEX('sk 1-6, 7-12 - Muži'!$AP$1:$AP$37,$J72,1) )=1,VLOOKUP( INDEX('sk 1-6, 7-12 - Muži'!$AP$1:$AP$37,$J72,1),seznam!$A$2:$C$22,3,FALSE),"------"),")"), "")</f>
        <v>Pilát Ondřej   (Klobouky u Brna)</v>
      </c>
      <c r="I73" s="189"/>
      <c r="J73" s="189"/>
      <c r="K73" s="188" t="str">
        <f>IF(AND(ISNUMBER(INDEX('sk 1-6, 7-12 - Muži'!$AP$1:$AP$37,$J72,1)), ISNUMBER(INDEX('sk 1-6, 7-12 - Muži'!$AQ$1:$AQ$37,$J72,1)),NOT(ISNUMBER(INDEX('sk 1-6, 7-12 - Muži'!$AR$1:$AR$37,$J72,1)))  ),  CONCATENATE(IF(COUNTIF(seznam!$A$2:$A$22, INDEX('sk 1-6, 7-12 - Muži'!$AQ$1:$AQ$37,$J72,1) )=1,VLOOKUP(INDEX('sk 1-6, 7-12 - Muži'!$AQ$1:$AQ$37,$J72,1),seznam!$A$2:$C$22,2,FALSE),"------"),"   (",IF(COUNTIF(seznam!$A$2:$A$22, INDEX('sk 1-6, 7-12 - Muži'!$AQ$1:$AQ$37,$J72,1) )=1,VLOOKUP( INDEX('sk 1-6, 7-12 - Muži'!$AQ$1:$AQ$37,$J72,1),seznam!$A$2:$C$22,3,FALSE),"------"),")"), "")</f>
        <v>Flajšar Petr   (SKST N. Lískovec)</v>
      </c>
      <c r="L73" s="189"/>
      <c r="M73" s="190"/>
    </row>
    <row r="74" spans="1:13" ht="14.25" customHeight="1" x14ac:dyDescent="0.2">
      <c r="A74" s="67" t="s">
        <v>20</v>
      </c>
      <c r="B74" s="68" t="s">
        <v>21</v>
      </c>
      <c r="C74" s="68" t="s">
        <v>22</v>
      </c>
      <c r="D74" s="68" t="s">
        <v>23</v>
      </c>
      <c r="E74" s="68" t="s">
        <v>24</v>
      </c>
      <c r="F74" s="69" t="s">
        <v>25</v>
      </c>
      <c r="H74" s="67" t="s">
        <v>20</v>
      </c>
      <c r="I74" s="68" t="s">
        <v>21</v>
      </c>
      <c r="J74" s="68" t="s">
        <v>22</v>
      </c>
      <c r="K74" s="68" t="s">
        <v>23</v>
      </c>
      <c r="L74" s="68" t="s">
        <v>24</v>
      </c>
      <c r="M74" s="69" t="s">
        <v>25</v>
      </c>
    </row>
    <row r="75" spans="1:13" ht="36" customHeight="1" thickBot="1" x14ac:dyDescent="0.25">
      <c r="A75" s="101"/>
      <c r="B75" s="102"/>
      <c r="C75" s="102"/>
      <c r="D75" s="102"/>
      <c r="E75" s="102"/>
      <c r="F75" s="103"/>
      <c r="H75" s="101"/>
      <c r="I75" s="102"/>
      <c r="J75" s="102"/>
      <c r="K75" s="102"/>
      <c r="L75" s="102"/>
      <c r="M75" s="66"/>
    </row>
    <row r="76" spans="1:13" ht="36" customHeight="1" thickBot="1" x14ac:dyDescent="0.25">
      <c r="A76" s="197" t="s">
        <v>30</v>
      </c>
      <c r="B76" s="186"/>
      <c r="C76" s="198"/>
      <c r="D76" s="185" t="s">
        <v>31</v>
      </c>
      <c r="E76" s="186"/>
      <c r="F76" s="187"/>
      <c r="H76" s="197" t="s">
        <v>30</v>
      </c>
      <c r="I76" s="186"/>
      <c r="J76" s="198"/>
      <c r="K76" s="185" t="s">
        <v>31</v>
      </c>
      <c r="L76" s="186"/>
      <c r="M76" s="187"/>
    </row>
    <row r="77" spans="1:13" ht="18" customHeight="1" thickBot="1" x14ac:dyDescent="0.25"/>
    <row r="78" spans="1:13" ht="36" customHeight="1" x14ac:dyDescent="0.2">
      <c r="A78" s="194" t="str">
        <f>'sk A,B - Muži'!$C$1</f>
        <v>Žebříčkový turnaj - U19 M - I.stupeň</v>
      </c>
      <c r="B78" s="195"/>
      <c r="C78" s="195"/>
      <c r="D78" s="195"/>
      <c r="E78" s="195"/>
      <c r="F78" s="196"/>
      <c r="H78" s="194" t="str">
        <f>'sk A,B - Muži'!$C$1</f>
        <v>Žebříčkový turnaj - U19 M - I.stupeň</v>
      </c>
      <c r="I78" s="195"/>
      <c r="J78" s="195"/>
      <c r="K78" s="195"/>
      <c r="L78" s="195"/>
      <c r="M78" s="196"/>
    </row>
    <row r="79" spans="1:13" ht="36" customHeight="1" thickBot="1" x14ac:dyDescent="0.25">
      <c r="A79" s="89" t="str">
        <f>CONCATENATE("Sk: ",MID(INDEX('sk 1-6, 7-12 - Muži'!$C$1:'sk 1-6, 7-12 - Muži'!$C$17,MOD( TRUNC((COLUMN()-1)/7),2 )*15+2,1),LEN("skupina ")+1,10))</f>
        <v>Sk: 1-6</v>
      </c>
      <c r="B79" s="93" t="str">
        <f>CONCATENATE("kolo: ",   TRUNC((ROW()-1)/21)+1)</f>
        <v>kolo: 4</v>
      </c>
      <c r="C79" s="92">
        <f>TRUNC((ROW()-1)/21)*7 + TRUNC(MOD(ROW()-1,21)/7)  + 3 + MOD(TRUNC((COLUMN()-1)/7),2 )*3</f>
        <v>26</v>
      </c>
      <c r="D79" s="94">
        <f>'sk 1-6, 7-12 - Muži'!$AE$1</f>
        <v>45059</v>
      </c>
      <c r="E79" s="63"/>
      <c r="F79" s="90" t="str">
        <f>CONCATENATE("stůl č. ",zápis!I69)</f>
        <v xml:space="preserve">stůl č. </v>
      </c>
      <c r="H79" s="89" t="str">
        <f>CONCATENATE("Sk: ",MID(INDEX('sk 1-6, 7-12 - Muži'!$C$1:'sk 1-6, 7-12 - Muži'!$C$17,MOD( TRUNC((COLUMN()-1)/7),2 )*15+2,1),LEN("skupina ")+1,10))</f>
        <v>Sk: 7-12</v>
      </c>
      <c r="I79" s="93" t="str">
        <f>CONCATENATE("kolo: ",   TRUNC((ROW()-1)/21)+1)</f>
        <v>kolo: 4</v>
      </c>
      <c r="J79" s="92">
        <f>TRUNC((ROW()-1)/21)*7 + TRUNC(MOD(ROW()-1,21)/7)  + 3 + MOD(TRUNC((COLUMN()-1)/7),2 )*3</f>
        <v>29</v>
      </c>
      <c r="K79" s="94">
        <f>'sk 1-6, 7-12 - Muži'!$AE$1</f>
        <v>45059</v>
      </c>
      <c r="L79" s="63"/>
      <c r="M79" s="90" t="str">
        <f>CONCATENATE("stůl č. ",zápis!I72)</f>
        <v xml:space="preserve">stůl č. </v>
      </c>
    </row>
    <row r="80" spans="1:13" ht="36" customHeight="1" thickBot="1" x14ac:dyDescent="0.25">
      <c r="A80" s="188" t="str">
        <f>IF(AND(ISNUMBER(INDEX('sk 1-6, 7-12 - Muži'!$AP$1:$AP$37,$C79,1)), ISNUMBER(INDEX('sk 1-6, 7-12 - Muži'!$AQ$1:$AQ$37,$C79,1)),NOT(ISNUMBER(INDEX('sk 1-6, 7-12 - Muži'!$AR$1:$AR$37,$C79,1)))  ), CONCATENATE(IF(COUNTIF(seznam!$A$2:$A$22, INDEX('sk 1-6, 7-12 - Muži'!$AP$1:$AP$37,$C79,1) )=1,VLOOKUP(INDEX('sk 1-6, 7-12 - Muži'!$AP$1:$AP$37,$C79,1),seznam!$A$2:$C$22,2,FALSE),"------"),"   (",IF(COUNTIF(seznam!$A$2:$A$22, INDEX('sk 1-6, 7-12 - Muži'!$AP$1:$AP$37,$C79,1) )=1,VLOOKUP( INDEX('sk 1-6, 7-12 - Muži'!$AP$1:$AP$37,$C79,1),seznam!$A$2:$C$22,3,FALSE),"------"),")"), "")</f>
        <v/>
      </c>
      <c r="B80" s="189"/>
      <c r="C80" s="189"/>
      <c r="D80" s="188" t="str">
        <f>IF(AND(ISNUMBER(INDEX('sk 1-6, 7-12 - Muži'!$AP$1:$AP$37,$C79,1)), ISNUMBER(INDEX('sk 1-6, 7-12 - Muži'!$AQ$1:$AQ$37,$C79,1)),NOT(ISNUMBER(INDEX('sk 1-6, 7-12 - Muži'!$AR$1:$AR$37,$C79,1)))  ),  CONCATENATE(IF(COUNTIF(seznam!$A$2:$A$22, INDEX('sk 1-6, 7-12 - Muži'!$AQ$1:$AQ$37,$C79,1) )=1,VLOOKUP(INDEX('sk 1-6, 7-12 - Muži'!$AQ$1:$AQ$37,$C79,1),seznam!$A$2:$C$22,2,FALSE),"------"),"   (",IF(COUNTIF(seznam!$A$2:$A$22, INDEX('sk 1-6, 7-12 - Muži'!$AQ$1:$AQ$37,$C79,1) )=1,VLOOKUP( INDEX('sk 1-6, 7-12 - Muži'!$AQ$1:$AQ$37,$C79,1),seznam!$A$2:$C$22,3,FALSE),"------"),")"), "")</f>
        <v/>
      </c>
      <c r="E80" s="189"/>
      <c r="F80" s="190"/>
      <c r="H80" s="188" t="str">
        <f>IF(AND(ISNUMBER(INDEX('sk 1-6, 7-12 - Muži'!$AP$1:$AP$37,$J79,1)), ISNUMBER(INDEX('sk 1-6, 7-12 - Muži'!$AQ$1:$AQ$37,$J79,1)),NOT(ISNUMBER(INDEX('sk 1-6, 7-12 - Muži'!$AR$1:$AR$37,$J79,1)))  ),  CONCATENATE(IF(COUNTIF(seznam!$A$2:$A$22, INDEX('sk 1-6, 7-12 - Muži'!$AP$1:$AP$37,$J79,1) )=1,VLOOKUP(INDEX('sk 1-6, 7-12 - Muži'!$AP$1:$AP$37,$J79,1),seznam!$A$2:$C$22,2,FALSE),"------"),"   (",IF(COUNTIF(seznam!$A$2:$A$22, INDEX('sk 1-6, 7-12 - Muži'!$AP$1:$AP$37,$J79,1) )=1,VLOOKUP( INDEX('sk 1-6, 7-12 - Muži'!$AP$1:$AP$37,$J79,1),seznam!$A$2:$C$22,3,FALSE),"------"),")"), "")</f>
        <v/>
      </c>
      <c r="I80" s="189"/>
      <c r="J80" s="189"/>
      <c r="K80" s="188" t="str">
        <f>IF(AND(ISNUMBER(INDEX('sk 1-6, 7-12 - Muži'!$AP$1:$AP$37,$J79,1)), ISNUMBER(INDEX('sk 1-6, 7-12 - Muži'!$AQ$1:$AQ$37,$J79,1)),NOT(ISNUMBER(INDEX('sk 1-6, 7-12 - Muži'!$AR$1:$AR$37,$J79,1)))  ),  CONCATENATE(IF(COUNTIF(seznam!$A$2:$A$22, INDEX('sk 1-6, 7-12 - Muži'!$AQ$1:$AQ$37,$J79,1) )=1,VLOOKUP(INDEX('sk 1-6, 7-12 - Muži'!$AQ$1:$AQ$37,$J79,1),seznam!$A$2:$C$22,2,FALSE),"------"),"   (",IF(COUNTIF(seznam!$A$2:$A$22, INDEX('sk 1-6, 7-12 - Muži'!$AQ$1:$AQ$37,$J79,1) )=1,VLOOKUP( INDEX('sk 1-6, 7-12 - Muži'!$AQ$1:$AQ$37,$J79,1),seznam!$A$2:$C$22,3,FALSE),"------"),")"), "")</f>
        <v/>
      </c>
      <c r="L80" s="189"/>
      <c r="M80" s="190"/>
    </row>
    <row r="81" spans="1:13" ht="14.25" customHeight="1" x14ac:dyDescent="0.2">
      <c r="A81" s="67" t="s">
        <v>20</v>
      </c>
      <c r="B81" s="68" t="s">
        <v>21</v>
      </c>
      <c r="C81" s="68" t="s">
        <v>22</v>
      </c>
      <c r="D81" s="68" t="s">
        <v>23</v>
      </c>
      <c r="E81" s="68" t="s">
        <v>24</v>
      </c>
      <c r="F81" s="69" t="s">
        <v>25</v>
      </c>
      <c r="H81" s="67" t="s">
        <v>20</v>
      </c>
      <c r="I81" s="68" t="s">
        <v>21</v>
      </c>
      <c r="J81" s="68" t="s">
        <v>22</v>
      </c>
      <c r="K81" s="68" t="s">
        <v>23</v>
      </c>
      <c r="L81" s="68" t="s">
        <v>24</v>
      </c>
      <c r="M81" s="69" t="s">
        <v>25</v>
      </c>
    </row>
    <row r="82" spans="1:13" ht="36" customHeight="1" thickBot="1" x14ac:dyDescent="0.25">
      <c r="A82" s="101"/>
      <c r="B82" s="102"/>
      <c r="C82" s="102"/>
      <c r="D82" s="102"/>
      <c r="E82" s="102"/>
      <c r="F82" s="103"/>
      <c r="H82" s="101"/>
      <c r="I82" s="102"/>
      <c r="J82" s="102"/>
      <c r="K82" s="102"/>
      <c r="L82" s="102"/>
      <c r="M82" s="66"/>
    </row>
    <row r="83" spans="1:13" ht="36" customHeight="1" thickBot="1" x14ac:dyDescent="0.25">
      <c r="A83" s="197" t="s">
        <v>30</v>
      </c>
      <c r="B83" s="186"/>
      <c r="C83" s="198"/>
      <c r="D83" s="185" t="s">
        <v>31</v>
      </c>
      <c r="E83" s="186"/>
      <c r="F83" s="187"/>
      <c r="H83" s="197" t="s">
        <v>30</v>
      </c>
      <c r="I83" s="186"/>
      <c r="J83" s="198"/>
      <c r="K83" s="185" t="s">
        <v>31</v>
      </c>
      <c r="L83" s="186"/>
      <c r="M83" s="187"/>
    </row>
    <row r="84" spans="1:13" ht="9.75" customHeight="1" thickBot="1" x14ac:dyDescent="0.25"/>
    <row r="85" spans="1:13" ht="36" customHeight="1" x14ac:dyDescent="0.2">
      <c r="A85" s="194" t="str">
        <f>'sk 1-6, 7-12 - Muži'!$C$1</f>
        <v>Žebříčkový turnaj - U19 M - II.stupeň</v>
      </c>
      <c r="B85" s="195"/>
      <c r="C85" s="195"/>
      <c r="D85" s="195"/>
      <c r="E85" s="195"/>
      <c r="F85" s="196"/>
      <c r="H85" s="194" t="str">
        <f>'sk A,B - Muži'!$C$1</f>
        <v>Žebříčkový turnaj - U19 M - I.stupeň</v>
      </c>
      <c r="I85" s="195"/>
      <c r="J85" s="195"/>
      <c r="K85" s="195"/>
      <c r="L85" s="195"/>
      <c r="M85" s="196"/>
    </row>
    <row r="86" spans="1:13" ht="36" customHeight="1" thickBot="1" x14ac:dyDescent="0.25">
      <c r="A86" s="89" t="str">
        <f>CONCATENATE("Sk: ",MID(INDEX('sk 1-6, 7-12 - Muži'!$C$1:'sk 1-6, 7-12 - Muži'!$C$17,MOD( TRUNC((COLUMN()-1)/7),2 )*15+2,1),LEN("skupina ")+1,10))</f>
        <v>Sk: 1-6</v>
      </c>
      <c r="B86" s="93" t="str">
        <f>CONCATENATE("kolo: ",   TRUNC((ROW()-1)/21)+1)</f>
        <v>kolo: 5</v>
      </c>
      <c r="C86" s="92">
        <f>TRUNC((ROW()-1)/21)*7 + TRUNC(MOD(ROW()-1,21)/7)  + 3 + MOD(TRUNC((COLUMN()-1)/7),2 )*3</f>
        <v>31</v>
      </c>
      <c r="D86" s="94">
        <f>'sk 1-6, 7-12 - Muži'!$AE$1</f>
        <v>45059</v>
      </c>
      <c r="E86" s="94"/>
      <c r="F86" s="90" t="str">
        <f>CONCATENATE("stůl č. ",zápis!I87)</f>
        <v xml:space="preserve">stůl č. </v>
      </c>
      <c r="H86" s="89" t="str">
        <f>CONCATENATE("Sk: ",MID(INDEX('sk 1-6, 7-12 - Muži'!$C$1:'sk 1-6, 7-12 - Muži'!$C$17,MOD( TRUNC((COLUMN()-1)/7),2 )*15+2,1),LEN("skupina ")+1,10))</f>
        <v>Sk: 7-12</v>
      </c>
      <c r="I86" s="93" t="str">
        <f>CONCATENATE("kolo: ",   TRUNC((ROW()-1)/21)+1)</f>
        <v>kolo: 5</v>
      </c>
      <c r="J86" s="92">
        <f>TRUNC((ROW()-1)/21)*7 + TRUNC(MOD(ROW()-1,21)/7)  + 3 + MOD(TRUNC((COLUMN()-1)/7),2 )*3</f>
        <v>34</v>
      </c>
      <c r="K86" s="94">
        <f>'sk 1-6, 7-12 - Muži'!$AE$1</f>
        <v>45059</v>
      </c>
      <c r="L86" s="63"/>
      <c r="M86" s="90" t="str">
        <f>CONCATENATE("stůl č. ",zápis!I90)</f>
        <v xml:space="preserve">stůl č. </v>
      </c>
    </row>
    <row r="87" spans="1:13" ht="36" customHeight="1" thickBot="1" x14ac:dyDescent="0.25">
      <c r="A87" s="188" t="str">
        <f>IF(AND(ISNUMBER(INDEX('sk 1-6, 7-12 - Muži'!$AP$1:$AP$37,$C86,1)), ISNUMBER(INDEX('sk 1-6, 7-12 - Muži'!$AQ$1:$AQ$37,$C86,1)),NOT(ISNUMBER(INDEX('sk 1-6, 7-12 - Muži'!$AR$1:$AR$37,$C86,1)))  ), CONCATENATE(IF(COUNTIF(seznam!$A$2:$A$22, INDEX('sk 1-6, 7-12 - Muži'!$AP$1:$AP$37,$C86,1) )=1,VLOOKUP(INDEX('sk 1-6, 7-12 - Muži'!$AP$1:$AP$37,$C86,1),seznam!$A$2:$C$22,2,FALSE),"------"),"   (",IF(COUNTIF(seznam!$A$2:$A$22, INDEX('sk 1-6, 7-12 - Muži'!$AP$1:$AP$37,$C86,1) )=1,VLOOKUP( INDEX('sk 1-6, 7-12 - Muži'!$AP$1:$AP$37,$C86,1),seznam!$A$2:$C$22,3,FALSE),"------"),")"), "")</f>
        <v>Pokorný Martin   (KST Blansko)</v>
      </c>
      <c r="B87" s="189"/>
      <c r="C87" s="189"/>
      <c r="D87" s="188" t="str">
        <f>IF(AND(ISNUMBER(INDEX('sk 1-6, 7-12 - Muži'!$AP$1:$AP$37,$C86,1)), ISNUMBER(INDEX('sk 1-6, 7-12 - Muži'!$AQ$1:$AQ$37,$C86,1)),NOT(ISNUMBER(INDEX('sk 1-6, 7-12 - Muži'!$AR$1:$AR$37,$C86,1)))  ),  CONCATENATE(IF(COUNTIF(seznam!$A$2:$A$22, INDEX('sk 1-6, 7-12 - Muži'!$AQ$1:$AQ$37,$C86,1) )=1,VLOOKUP(INDEX('sk 1-6, 7-12 - Muži'!$AQ$1:$AQ$37,$C86,1),seznam!$A$2:$C$22,2,FALSE),"------"),"   (",IF(COUNTIF(seznam!$A$2:$A$22, INDEX('sk 1-6, 7-12 - Muži'!$AQ$1:$AQ$37,$C86,1) )=1,VLOOKUP( INDEX('sk 1-6, 7-12 - Muži'!$AQ$1:$AQ$37,$C86,1),seznam!$A$2:$C$22,3,FALSE),"------"),")"), "")</f>
        <v>Přikryl Lukáš   (KST Blansko)</v>
      </c>
      <c r="E87" s="189"/>
      <c r="F87" s="190"/>
      <c r="H87" s="188" t="str">
        <f>IF(AND(ISNUMBER(INDEX('sk 1-6, 7-12 - Muži'!$AP$1:$AP$37,$J86,1)), ISNUMBER(INDEX('sk 1-6, 7-12 - Muži'!$AQ$1:$AQ$37,$J86,1)),NOT(ISNUMBER(INDEX('sk 1-6, 7-12 - Muži'!$AR$1:$AR$37,$J86,1)))  ),  CONCATENATE(IF(COUNTIF(seznam!$A$2:$A$22, INDEX('sk 1-6, 7-12 - Muži'!$AP$1:$AP$37,$J86,1) )=1,VLOOKUP(INDEX('sk 1-6, 7-12 - Muži'!$AP$1:$AP$37,$J86,1),seznam!$A$2:$C$22,2,FALSE),"------"),"   (",IF(COUNTIF(seznam!$A$2:$A$22, INDEX('sk 1-6, 7-12 - Muži'!$AP$1:$AP$37,$J86,1) )=1,VLOOKUP( INDEX('sk 1-6, 7-12 - Muži'!$AP$1:$AP$37,$J86,1),seznam!$A$2:$C$22,3,FALSE),"------"),")"), "")</f>
        <v>Vokřínek Petr   (MS Brno)</v>
      </c>
      <c r="I87" s="189"/>
      <c r="J87" s="189"/>
      <c r="K87" s="188" t="str">
        <f>IF(AND(ISNUMBER(INDEX('sk 1-6, 7-12 - Muži'!$AP$1:$AP$37,$J86,1)), ISNUMBER(INDEX('sk 1-6, 7-12 - Muži'!$AQ$1:$AQ$37,$J86,1)),NOT(ISNUMBER(INDEX('sk 1-6, 7-12 - Muži'!$AR$1:$AR$37,$J86,1)))  ),  CONCATENATE(IF(COUNTIF(seznam!$A$2:$A$22, INDEX('sk 1-6, 7-12 - Muži'!$AQ$1:$AQ$37,$J86,1) )=1,VLOOKUP(INDEX('sk 1-6, 7-12 - Muži'!$AQ$1:$AQ$37,$J86,1),seznam!$A$2:$C$22,2,FALSE),"------"),"   (",IF(COUNTIF(seznam!$A$2:$A$22, INDEX('sk 1-6, 7-12 - Muži'!$AQ$1:$AQ$37,$J86,1) )=1,VLOOKUP( INDEX('sk 1-6, 7-12 - Muži'!$AQ$1:$AQ$37,$J86,1),seznam!$A$2:$C$22,3,FALSE),"------"),")"), "")</f>
        <v>Dočkálek Petr   (Sokol Vracov)</v>
      </c>
      <c r="L87" s="189"/>
      <c r="M87" s="190"/>
    </row>
    <row r="88" spans="1:13" ht="14.25" customHeight="1" x14ac:dyDescent="0.2">
      <c r="A88" s="67" t="s">
        <v>20</v>
      </c>
      <c r="B88" s="68" t="s">
        <v>21</v>
      </c>
      <c r="C88" s="68" t="s">
        <v>22</v>
      </c>
      <c r="D88" s="68" t="s">
        <v>23</v>
      </c>
      <c r="E88" s="68" t="s">
        <v>24</v>
      </c>
      <c r="F88" s="69" t="s">
        <v>25</v>
      </c>
      <c r="H88" s="67" t="s">
        <v>20</v>
      </c>
      <c r="I88" s="68" t="s">
        <v>21</v>
      </c>
      <c r="J88" s="68" t="s">
        <v>22</v>
      </c>
      <c r="K88" s="68" t="s">
        <v>23</v>
      </c>
      <c r="L88" s="68" t="s">
        <v>24</v>
      </c>
      <c r="M88" s="69" t="s">
        <v>25</v>
      </c>
    </row>
    <row r="89" spans="1:13" ht="36" customHeight="1" thickBot="1" x14ac:dyDescent="0.25">
      <c r="A89" s="101"/>
      <c r="B89" s="102"/>
      <c r="C89" s="102"/>
      <c r="D89" s="102"/>
      <c r="E89" s="102"/>
      <c r="F89" s="103"/>
      <c r="H89" s="101"/>
      <c r="I89" s="102"/>
      <c r="J89" s="102"/>
      <c r="K89" s="102"/>
      <c r="L89" s="102"/>
      <c r="M89" s="66"/>
    </row>
    <row r="90" spans="1:13" ht="36" customHeight="1" thickBot="1" x14ac:dyDescent="0.25">
      <c r="A90" s="197" t="s">
        <v>30</v>
      </c>
      <c r="B90" s="186"/>
      <c r="C90" s="198"/>
      <c r="D90" s="185" t="s">
        <v>31</v>
      </c>
      <c r="E90" s="186"/>
      <c r="F90" s="187"/>
      <c r="H90" s="197" t="s">
        <v>30</v>
      </c>
      <c r="I90" s="186"/>
      <c r="J90" s="198"/>
      <c r="K90" s="185" t="s">
        <v>31</v>
      </c>
      <c r="L90" s="186"/>
      <c r="M90" s="187"/>
    </row>
    <row r="91" spans="1:13" ht="8.25" customHeight="1" thickBot="1" x14ac:dyDescent="0.25"/>
    <row r="92" spans="1:13" ht="36" customHeight="1" x14ac:dyDescent="0.2">
      <c r="A92" s="194" t="str">
        <f>'sk A,B - Muži'!$C$1</f>
        <v>Žebříčkový turnaj - U19 M - I.stupeň</v>
      </c>
      <c r="B92" s="195"/>
      <c r="C92" s="195"/>
      <c r="D92" s="195"/>
      <c r="E92" s="195"/>
      <c r="F92" s="196"/>
      <c r="H92" s="194" t="str">
        <f>'sk A,B - Muži'!$C$1</f>
        <v>Žebříčkový turnaj - U19 M - I.stupeň</v>
      </c>
      <c r="I92" s="195"/>
      <c r="J92" s="195"/>
      <c r="K92" s="195"/>
      <c r="L92" s="195"/>
      <c r="M92" s="196"/>
    </row>
    <row r="93" spans="1:13" ht="36" customHeight="1" thickBot="1" x14ac:dyDescent="0.25">
      <c r="A93" s="89" t="str">
        <f>CONCATENATE("Sk: ",MID(INDEX('sk 1-6, 7-12 - Muži'!$C$1:'sk 1-6, 7-12 - Muži'!$C$17,MOD( TRUNC((COLUMN()-1)/7),2 )*15+2,1),LEN("skupina ")+1,10))</f>
        <v>Sk: 1-6</v>
      </c>
      <c r="B93" s="93" t="str">
        <f>CONCATENATE("kolo: ",   TRUNC((ROW()-1)/21)+1)</f>
        <v>kolo: 5</v>
      </c>
      <c r="C93" s="92">
        <f>TRUNC((ROW()-1)/21)*7 + TRUNC(MOD(ROW()-1,21)/7)  + 3 + MOD(TRUNC((COLUMN()-1)/7),2 )*3</f>
        <v>32</v>
      </c>
      <c r="D93" s="94">
        <f>'sk 1-6, 7-12 - Muži'!$AE$1</f>
        <v>45059</v>
      </c>
      <c r="E93" s="63"/>
      <c r="F93" s="90" t="str">
        <f>CONCATENATE("stůl č. ",zápis!I88)</f>
        <v xml:space="preserve">stůl č. </v>
      </c>
      <c r="H93" s="89" t="str">
        <f>CONCATENATE("Sk: ",MID(INDEX('sk 1-6, 7-12 - Muži'!$C$1:'sk 1-6, 7-12 - Muži'!$C$17,MOD( TRUNC((COLUMN()-1)/7),2 )*15+2,1),LEN("skupina ")+1,10))</f>
        <v>Sk: 7-12</v>
      </c>
      <c r="I93" s="93" t="str">
        <f>CONCATENATE("kolo: ",   TRUNC((ROW()-1)/21)+1)</f>
        <v>kolo: 5</v>
      </c>
      <c r="J93" s="92">
        <f>TRUNC((ROW()-1)/21)*7 + TRUNC(MOD(ROW()-1,21)/7)  + 3 + MOD(TRUNC((COLUMN()-1)/7),2 )*3</f>
        <v>35</v>
      </c>
      <c r="K93" s="94">
        <f>'sk 1-6, 7-12 - Muži'!$AE$1</f>
        <v>45059</v>
      </c>
      <c r="L93" s="63"/>
      <c r="M93" s="90" t="str">
        <f>CONCATENATE("stůl č. ",zápis!I91)</f>
        <v xml:space="preserve">stůl č. </v>
      </c>
    </row>
    <row r="94" spans="1:13" ht="36" customHeight="1" thickBot="1" x14ac:dyDescent="0.25">
      <c r="A94" s="188" t="str">
        <f>IF(AND(ISNUMBER(INDEX('sk 1-6, 7-12 - Muži'!$AP$1:$AP$37,$C93,1)), ISNUMBER(INDEX('sk 1-6, 7-12 - Muži'!$AQ$1:$AQ$37,$C93,1)),NOT(ISNUMBER(INDEX('sk 1-6, 7-12 - Muži'!$AR$1:$AR$37,$C93,1)))  ), CONCATENATE(IF(COUNTIF(seznam!$A$2:$A$22, INDEX('sk 1-6, 7-12 - Muži'!$AP$1:$AP$37,$C93,1) )=1,VLOOKUP(INDEX('sk 1-6, 7-12 - Muži'!$AP$1:$AP$37,$C93,1),seznam!$A$2:$C$22,2,FALSE),"------"),"   (",IF(COUNTIF(seznam!$A$2:$A$22, INDEX('sk 1-6, 7-12 - Muži'!$AP$1:$AP$37,$C93,1) )=1,VLOOKUP( INDEX('sk 1-6, 7-12 - Muži'!$AP$1:$AP$37,$C93,1),seznam!$A$2:$C$22,3,FALSE),"------"),")"), "")</f>
        <v>Huták Ondřej   (Klobouky u Brna)</v>
      </c>
      <c r="B94" s="189"/>
      <c r="C94" s="189"/>
      <c r="D94" s="188" t="str">
        <f>IF(AND(ISNUMBER(INDEX('sk 1-6, 7-12 - Muži'!$AP$1:$AP$37,$C93,1)), ISNUMBER(INDEX('sk 1-6, 7-12 - Muži'!$AQ$1:$AQ$37,$C93,1)),NOT(ISNUMBER(INDEX('sk 1-6, 7-12 - Muži'!$AR$1:$AR$37,$C93,1)))  ),  CONCATENATE(IF(COUNTIF(seznam!$A$2:$A$22, INDEX('sk 1-6, 7-12 - Muži'!$AQ$1:$AQ$37,$C93,1) )=1,VLOOKUP(INDEX('sk 1-6, 7-12 - Muži'!$AQ$1:$AQ$37,$C93,1),seznam!$A$2:$C$22,2,FALSE),"------"),"   (",IF(COUNTIF(seznam!$A$2:$A$22, INDEX('sk 1-6, 7-12 - Muži'!$AQ$1:$AQ$37,$C93,1) )=1,VLOOKUP( INDEX('sk 1-6, 7-12 - Muži'!$AQ$1:$AQ$37,$C93,1),seznam!$A$2:$C$22,3,FALSE),"------"),")"), "")</f>
        <v>Krištof Martin   (KST Blansko)</v>
      </c>
      <c r="E94" s="189"/>
      <c r="F94" s="190"/>
      <c r="H94" s="188" t="str">
        <f>IF(AND(ISNUMBER(INDEX('sk 1-6, 7-12 - Muži'!$AP$1:$AP$37,$J93,1)), ISNUMBER(INDEX('sk 1-6, 7-12 - Muži'!$AQ$1:$AQ$37,$J93,1)),NOT(ISNUMBER(INDEX('sk 1-6, 7-12 - Muži'!$AR$1:$AR$37,$J93,1)))  ),  CONCATENATE(IF(COUNTIF(seznam!$A$2:$A$22, INDEX('sk 1-6, 7-12 - Muži'!$AP$1:$AP$37,$J93,1) )=1,VLOOKUP(INDEX('sk 1-6, 7-12 - Muži'!$AP$1:$AP$37,$J93,1),seznam!$A$2:$C$22,2,FALSE),"------"),"   (",IF(COUNTIF(seznam!$A$2:$A$22, INDEX('sk 1-6, 7-12 - Muži'!$AP$1:$AP$37,$J93,1) )=1,VLOOKUP( INDEX('sk 1-6, 7-12 - Muži'!$AP$1:$AP$37,$J93,1),seznam!$A$2:$C$22,3,FALSE),"------"),")"), "")</f>
        <v>Flajšar Petr   (SKST N. Lískovec)</v>
      </c>
      <c r="I94" s="189"/>
      <c r="J94" s="189"/>
      <c r="K94" s="188" t="str">
        <f>IF(AND(ISNUMBER(INDEX('sk 1-6, 7-12 - Muži'!$AP$1:$AP$37,$J93,1)), ISNUMBER(INDEX('sk 1-6, 7-12 - Muži'!$AQ$1:$AQ$37,$J93,1)),NOT(ISNUMBER(INDEX('sk 1-6, 7-12 - Muži'!$AR$1:$AR$37,$J93,1)))  ),  CONCATENATE(IF(COUNTIF(seznam!$A$2:$A$22, INDEX('sk 1-6, 7-12 - Muži'!$AQ$1:$AQ$37,$J93,1) )=1,VLOOKUP(INDEX('sk 1-6, 7-12 - Muži'!$AQ$1:$AQ$37,$J93,1),seznam!$A$2:$C$22,2,FALSE),"------"),"   (",IF(COUNTIF(seznam!$A$2:$A$22, INDEX('sk 1-6, 7-12 - Muži'!$AQ$1:$AQ$37,$J93,1) )=1,VLOOKUP( INDEX('sk 1-6, 7-12 - Muži'!$AQ$1:$AQ$37,$J93,1),seznam!$A$2:$C$22,3,FALSE),"------"),")"), "")</f>
        <v>Sehnal Richard   (SK Kuřim)</v>
      </c>
      <c r="L94" s="189"/>
      <c r="M94" s="190"/>
    </row>
    <row r="95" spans="1:13" ht="14.25" customHeight="1" x14ac:dyDescent="0.2">
      <c r="A95" s="67" t="s">
        <v>20</v>
      </c>
      <c r="B95" s="68" t="s">
        <v>21</v>
      </c>
      <c r="C95" s="68" t="s">
        <v>22</v>
      </c>
      <c r="D95" s="68" t="s">
        <v>23</v>
      </c>
      <c r="E95" s="68" t="s">
        <v>24</v>
      </c>
      <c r="F95" s="69" t="s">
        <v>25</v>
      </c>
      <c r="H95" s="67" t="s">
        <v>20</v>
      </c>
      <c r="I95" s="68" t="s">
        <v>21</v>
      </c>
      <c r="J95" s="68" t="s">
        <v>22</v>
      </c>
      <c r="K95" s="68" t="s">
        <v>23</v>
      </c>
      <c r="L95" s="68" t="s">
        <v>24</v>
      </c>
      <c r="M95" s="69" t="s">
        <v>25</v>
      </c>
    </row>
    <row r="96" spans="1:13" ht="36" customHeight="1" thickBot="1" x14ac:dyDescent="0.25">
      <c r="A96" s="101"/>
      <c r="B96" s="102"/>
      <c r="C96" s="102"/>
      <c r="D96" s="102"/>
      <c r="E96" s="102"/>
      <c r="F96" s="103"/>
      <c r="H96" s="101"/>
      <c r="I96" s="102"/>
      <c r="J96" s="102"/>
      <c r="K96" s="102"/>
      <c r="L96" s="102"/>
      <c r="M96" s="66"/>
    </row>
    <row r="97" spans="1:13" ht="36" customHeight="1" thickBot="1" x14ac:dyDescent="0.25">
      <c r="A97" s="197" t="s">
        <v>30</v>
      </c>
      <c r="B97" s="186"/>
      <c r="C97" s="198"/>
      <c r="D97" s="185" t="s">
        <v>31</v>
      </c>
      <c r="E97" s="186"/>
      <c r="F97" s="187"/>
      <c r="H97" s="197" t="s">
        <v>30</v>
      </c>
      <c r="I97" s="186"/>
      <c r="J97" s="198"/>
      <c r="K97" s="185" t="s">
        <v>31</v>
      </c>
      <c r="L97" s="186"/>
      <c r="M97" s="187"/>
    </row>
    <row r="98" spans="1:13" ht="6" customHeight="1" thickBot="1" x14ac:dyDescent="0.25"/>
    <row r="99" spans="1:13" ht="36" customHeight="1" x14ac:dyDescent="0.2">
      <c r="A99" s="194" t="str">
        <f>'sk A,B - Muži'!$C$1</f>
        <v>Žebříčkový turnaj - U19 M - I.stupeň</v>
      </c>
      <c r="B99" s="195"/>
      <c r="C99" s="195"/>
      <c r="D99" s="195"/>
      <c r="E99" s="195"/>
      <c r="F99" s="196"/>
      <c r="H99" s="194" t="str">
        <f>'sk A,B - Muži'!$C$1</f>
        <v>Žebříčkový turnaj - U19 M - I.stupeň</v>
      </c>
      <c r="I99" s="195"/>
      <c r="J99" s="195"/>
      <c r="K99" s="195"/>
      <c r="L99" s="195"/>
      <c r="M99" s="196"/>
    </row>
    <row r="100" spans="1:13" ht="36" customHeight="1" thickBot="1" x14ac:dyDescent="0.25">
      <c r="A100" s="89" t="str">
        <f>CONCATENATE("Sk: ",MID(INDEX('sk 1-6, 7-12 - Muži'!$C$1:'sk 1-6, 7-12 - Muži'!$C$17,MOD( TRUNC((COLUMN()-1)/7),2 )*15+2,1),LEN("skupina ")+1,10))</f>
        <v>Sk: 1-6</v>
      </c>
      <c r="B100" s="93" t="str">
        <f>CONCATENATE("kolo: ",   TRUNC((ROW()-1)/21)+1)</f>
        <v>kolo: 5</v>
      </c>
      <c r="C100" s="92">
        <f>TRUNC((ROW()-1)/21)*7 + TRUNC(MOD(ROW()-1,21)/7)  + 3 + MOD(TRUNC((COLUMN()-1)/7),2 )*3</f>
        <v>33</v>
      </c>
      <c r="D100" s="94">
        <f>'sk 1-6, 7-12 - Muži'!$AE$1</f>
        <v>45059</v>
      </c>
      <c r="E100" s="63"/>
      <c r="F100" s="90" t="str">
        <f>CONCATENATE("stůl č. ",zápis!I89)</f>
        <v xml:space="preserve">stůl č. </v>
      </c>
      <c r="H100" s="89" t="str">
        <f>CONCATENATE("Sk: ",MID(INDEX('sk 1-6, 7-12 - Muži'!$C$1:'sk 1-6, 7-12 - Muži'!$C$17,MOD( TRUNC((COLUMN()-1)/7),2 )*15+2,1),LEN("skupina ")+1,10))</f>
        <v>Sk: 7-12</v>
      </c>
      <c r="I100" s="93" t="str">
        <f>CONCATENATE("kolo: ",   TRUNC((ROW()-1)/21)+1)</f>
        <v>kolo: 5</v>
      </c>
      <c r="J100" s="92">
        <f>TRUNC((ROW()-1)/21)*7 + TRUNC(MOD(ROW()-1,21)/7)  + 3 + MOD(TRUNC((COLUMN()-1)/7),2 )*3</f>
        <v>36</v>
      </c>
      <c r="K100" s="94">
        <f>'sk 1-6, 7-12 - Muži'!$AE$1</f>
        <v>45059</v>
      </c>
      <c r="L100" s="63"/>
      <c r="M100" s="90" t="str">
        <f>CONCATENATE("stůl č. ",zápis!I92)</f>
        <v xml:space="preserve">stůl č. </v>
      </c>
    </row>
    <row r="101" spans="1:13" ht="36" customHeight="1" thickBot="1" x14ac:dyDescent="0.25">
      <c r="A101" s="188" t="str">
        <f>IF(AND(ISNUMBER(INDEX('sk 1-6, 7-12 - Muži'!$AP$1:$AP$37,$C100,1)), ISNUMBER(INDEX('sk 1-6, 7-12 - Muži'!$AQ$1:$AQ$37,$C100,1)),NOT(ISNUMBER(INDEX('sk 1-6, 7-12 - Muži'!$AR$1:$AR$37,$C100,1)))  ), CONCATENATE(IF(COUNTIF(seznam!$A$2:$A$22, INDEX('sk 1-6, 7-12 - Muži'!$AP$1:$AP$37,$C100,1) )=1,VLOOKUP(INDEX('sk 1-6, 7-12 - Muži'!$AP$1:$AP$37,$C100,1),seznam!$A$2:$C$22,2,FALSE),"------"),"   (",IF(COUNTIF(seznam!$A$2:$A$22, INDEX('sk 1-6, 7-12 - Muži'!$AP$1:$AP$37,$C100,1) )=1,VLOOKUP( INDEX('sk 1-6, 7-12 - Muži'!$AP$1:$AP$37,$C100,1),seznam!$A$2:$C$22,3,FALSE),"------"),")"), "")</f>
        <v>Zukal Filip   (KST Blansko)</v>
      </c>
      <c r="B101" s="189"/>
      <c r="C101" s="189"/>
      <c r="D101" s="188" t="str">
        <f>IF(AND(ISNUMBER(INDEX('sk 1-6, 7-12 - Muži'!$AP$1:$AP$37,$C100,1)), ISNUMBER(INDEX('sk 1-6, 7-12 - Muži'!$AQ$1:$AQ$37,$C100,1)),NOT(ISNUMBER(INDEX('sk 1-6, 7-12 - Muži'!$AR$1:$AR$37,$C100,1)))  ),  CONCATENATE(IF(COUNTIF(seznam!$A$2:$A$22, INDEX('sk 1-6, 7-12 - Muži'!$AQ$1:$AQ$37,$C100,1) )=1,VLOOKUP(INDEX('sk 1-6, 7-12 - Muži'!$AQ$1:$AQ$37,$C100,1),seznam!$A$2:$C$22,2,FALSE),"------"),"   (",IF(COUNTIF(seznam!$A$2:$A$22, INDEX('sk 1-6, 7-12 - Muži'!$AQ$1:$AQ$37,$C100,1) )=1,VLOOKUP( INDEX('sk 1-6, 7-12 - Muži'!$AQ$1:$AQ$37,$C100,1),seznam!$A$2:$C$22,3,FALSE),"------"),")"), "")</f>
        <v>Luska Petr   (MS Brno)</v>
      </c>
      <c r="E101" s="189"/>
      <c r="F101" s="190"/>
      <c r="H101" s="188" t="str">
        <f>IF(AND(ISNUMBER(INDEX('sk 1-6, 7-12 - Muži'!$AP$1:$AP$37,$J100,1)), ISNUMBER(INDEX('sk 1-6, 7-12 - Muži'!$AQ$1:$AQ$37,$J100,1)),NOT(ISNUMBER(INDEX('sk 1-6, 7-12 - Muži'!$AR$1:$AR$37,$J100,1)))  ),  CONCATENATE(IF(COUNTIF(seznam!$A$2:$A$22, INDEX('sk 1-6, 7-12 - Muži'!$AP$1:$AP$37,$J100,1) )=1,VLOOKUP(INDEX('sk 1-6, 7-12 - Muži'!$AP$1:$AP$37,$J100,1),seznam!$A$2:$C$22,2,FALSE),"------"),"   (",IF(COUNTIF(seznam!$A$2:$A$22, INDEX('sk 1-6, 7-12 - Muži'!$AP$1:$AP$37,$J100,1) )=1,VLOOKUP( INDEX('sk 1-6, 7-12 - Muži'!$AP$1:$AP$37,$J100,1),seznam!$A$2:$C$22,3,FALSE),"------"),")"), "")</f>
        <v>Chofreh Ali   (MS Brno)</v>
      </c>
      <c r="I101" s="189"/>
      <c r="J101" s="189"/>
      <c r="K101" s="188" t="str">
        <f>IF(AND(ISNUMBER(INDEX('sk 1-6, 7-12 - Muži'!$AP$1:$AP$37,$J100,1)), ISNUMBER(INDEX('sk 1-6, 7-12 - Muži'!$AQ$1:$AQ$37,$J100,1)),NOT(ISNUMBER(INDEX('sk 1-6, 7-12 - Muži'!$AR$1:$AR$37,$J100,1)))  ),  CONCATENATE(IF(COUNTIF(seznam!$A$2:$A$22, INDEX('sk 1-6, 7-12 - Muži'!$AQ$1:$AQ$37,$J100,1) )=1,VLOOKUP(INDEX('sk 1-6, 7-12 - Muži'!$AQ$1:$AQ$37,$J100,1),seznam!$A$2:$C$22,2,FALSE),"------"),"   (",IF(COUNTIF(seznam!$A$2:$A$22, INDEX('sk 1-6, 7-12 - Muži'!$AQ$1:$AQ$37,$J100,1) )=1,VLOOKUP( INDEX('sk 1-6, 7-12 - Muži'!$AQ$1:$AQ$37,$J100,1),seznam!$A$2:$C$22,3,FALSE),"------"),")"), "")</f>
        <v>Pilát Ondřej   (Klobouky u Brna)</v>
      </c>
      <c r="L101" s="189"/>
      <c r="M101" s="190"/>
    </row>
    <row r="102" spans="1:13" ht="14.25" customHeight="1" x14ac:dyDescent="0.2">
      <c r="A102" s="67" t="s">
        <v>20</v>
      </c>
      <c r="B102" s="68" t="s">
        <v>21</v>
      </c>
      <c r="C102" s="68" t="s">
        <v>22</v>
      </c>
      <c r="D102" s="68" t="s">
        <v>23</v>
      </c>
      <c r="E102" s="68" t="s">
        <v>24</v>
      </c>
      <c r="F102" s="69" t="s">
        <v>25</v>
      </c>
      <c r="H102" s="67" t="s">
        <v>20</v>
      </c>
      <c r="I102" s="68" t="s">
        <v>21</v>
      </c>
      <c r="J102" s="68" t="s">
        <v>22</v>
      </c>
      <c r="K102" s="68" t="s">
        <v>23</v>
      </c>
      <c r="L102" s="68" t="s">
        <v>24</v>
      </c>
      <c r="M102" s="69" t="s">
        <v>25</v>
      </c>
    </row>
    <row r="103" spans="1:13" ht="36" customHeight="1" thickBot="1" x14ac:dyDescent="0.25">
      <c r="A103" s="101"/>
      <c r="B103" s="102"/>
      <c r="C103" s="102"/>
      <c r="D103" s="102"/>
      <c r="E103" s="102"/>
      <c r="F103" s="103"/>
      <c r="H103" s="101"/>
      <c r="I103" s="102"/>
      <c r="J103" s="102"/>
      <c r="K103" s="102"/>
      <c r="L103" s="102"/>
      <c r="M103" s="66"/>
    </row>
    <row r="104" spans="1:13" ht="36" customHeight="1" thickBot="1" x14ac:dyDescent="0.25">
      <c r="A104" s="197" t="s">
        <v>30</v>
      </c>
      <c r="B104" s="186"/>
      <c r="C104" s="198"/>
      <c r="D104" s="185" t="s">
        <v>31</v>
      </c>
      <c r="E104" s="186"/>
      <c r="F104" s="187"/>
      <c r="H104" s="197" t="s">
        <v>30</v>
      </c>
      <c r="I104" s="186"/>
      <c r="J104" s="198"/>
      <c r="K104" s="185" t="s">
        <v>31</v>
      </c>
      <c r="L104" s="186"/>
      <c r="M104" s="187"/>
    </row>
    <row r="105" spans="1:13" ht="18" customHeight="1" x14ac:dyDescent="0.2"/>
  </sheetData>
  <mergeCells count="150">
    <mergeCell ref="A1:F1"/>
    <mergeCell ref="H1:M1"/>
    <mergeCell ref="A3:C3"/>
    <mergeCell ref="D3:F3"/>
    <mergeCell ref="H3:J3"/>
    <mergeCell ref="K3:M3"/>
    <mergeCell ref="A22:F22"/>
    <mergeCell ref="H22:M22"/>
    <mergeCell ref="A10:C10"/>
    <mergeCell ref="D10:F10"/>
    <mergeCell ref="H10:J10"/>
    <mergeCell ref="K10:M10"/>
    <mergeCell ref="A13:C13"/>
    <mergeCell ref="D13:F13"/>
    <mergeCell ref="H13:J13"/>
    <mergeCell ref="K13:M13"/>
    <mergeCell ref="A6:C6"/>
    <mergeCell ref="D6:F6"/>
    <mergeCell ref="H6:J6"/>
    <mergeCell ref="K6:M6"/>
    <mergeCell ref="A8:F8"/>
    <mergeCell ref="H8:M8"/>
    <mergeCell ref="A20:C20"/>
    <mergeCell ref="D20:F20"/>
    <mergeCell ref="H20:J20"/>
    <mergeCell ref="K20:M20"/>
    <mergeCell ref="A15:F15"/>
    <mergeCell ref="H15:M15"/>
    <mergeCell ref="A17:C17"/>
    <mergeCell ref="D17:F17"/>
    <mergeCell ref="H17:J17"/>
    <mergeCell ref="K17:M17"/>
    <mergeCell ref="A29:F29"/>
    <mergeCell ref="H29:M29"/>
    <mergeCell ref="A31:C31"/>
    <mergeCell ref="D31:F31"/>
    <mergeCell ref="H31:J31"/>
    <mergeCell ref="K31:M31"/>
    <mergeCell ref="A24:C24"/>
    <mergeCell ref="D24:F24"/>
    <mergeCell ref="H24:J24"/>
    <mergeCell ref="K24:M24"/>
    <mergeCell ref="A27:C27"/>
    <mergeCell ref="D27:F27"/>
    <mergeCell ref="H27:J27"/>
    <mergeCell ref="K27:M27"/>
    <mergeCell ref="A38:C38"/>
    <mergeCell ref="D38:F38"/>
    <mergeCell ref="H38:J38"/>
    <mergeCell ref="K38:M38"/>
    <mergeCell ref="A41:C41"/>
    <mergeCell ref="D41:F41"/>
    <mergeCell ref="H41:J41"/>
    <mergeCell ref="K41:M41"/>
    <mergeCell ref="A34:C34"/>
    <mergeCell ref="D34:F34"/>
    <mergeCell ref="H34:J34"/>
    <mergeCell ref="K34:M34"/>
    <mergeCell ref="A36:F36"/>
    <mergeCell ref="H36:M36"/>
    <mergeCell ref="A48:C48"/>
    <mergeCell ref="D48:F48"/>
    <mergeCell ref="H48:J48"/>
    <mergeCell ref="K48:M48"/>
    <mergeCell ref="A50:F50"/>
    <mergeCell ref="H50:M50"/>
    <mergeCell ref="A43:F43"/>
    <mergeCell ref="H43:M43"/>
    <mergeCell ref="A45:C45"/>
    <mergeCell ref="D45:F45"/>
    <mergeCell ref="H45:J45"/>
    <mergeCell ref="K45:M45"/>
    <mergeCell ref="A57:F57"/>
    <mergeCell ref="H57:M57"/>
    <mergeCell ref="A59:C59"/>
    <mergeCell ref="D59:F59"/>
    <mergeCell ref="H59:J59"/>
    <mergeCell ref="K59:M59"/>
    <mergeCell ref="A52:C52"/>
    <mergeCell ref="D52:F52"/>
    <mergeCell ref="H52:J52"/>
    <mergeCell ref="K52:M52"/>
    <mergeCell ref="A55:C55"/>
    <mergeCell ref="D55:F55"/>
    <mergeCell ref="H55:J55"/>
    <mergeCell ref="K55:M55"/>
    <mergeCell ref="A66:C66"/>
    <mergeCell ref="D66:F66"/>
    <mergeCell ref="H66:J66"/>
    <mergeCell ref="K66:M66"/>
    <mergeCell ref="A69:C69"/>
    <mergeCell ref="D69:F69"/>
    <mergeCell ref="H69:J69"/>
    <mergeCell ref="K69:M69"/>
    <mergeCell ref="A62:C62"/>
    <mergeCell ref="D62:F62"/>
    <mergeCell ref="H62:J62"/>
    <mergeCell ref="K62:M62"/>
    <mergeCell ref="A64:F64"/>
    <mergeCell ref="H64:M64"/>
    <mergeCell ref="A76:C76"/>
    <mergeCell ref="D76:F76"/>
    <mergeCell ref="H76:J76"/>
    <mergeCell ref="K76:M76"/>
    <mergeCell ref="A78:F78"/>
    <mergeCell ref="H78:M78"/>
    <mergeCell ref="A71:F71"/>
    <mergeCell ref="H71:M71"/>
    <mergeCell ref="A73:C73"/>
    <mergeCell ref="D73:F73"/>
    <mergeCell ref="H73:J73"/>
    <mergeCell ref="K73:M73"/>
    <mergeCell ref="A85:F85"/>
    <mergeCell ref="H85:M85"/>
    <mergeCell ref="A87:C87"/>
    <mergeCell ref="D87:F87"/>
    <mergeCell ref="H87:J87"/>
    <mergeCell ref="K87:M87"/>
    <mergeCell ref="A80:C80"/>
    <mergeCell ref="D80:F80"/>
    <mergeCell ref="H80:J80"/>
    <mergeCell ref="K80:M80"/>
    <mergeCell ref="A83:C83"/>
    <mergeCell ref="D83:F83"/>
    <mergeCell ref="H83:J83"/>
    <mergeCell ref="K83:M83"/>
    <mergeCell ref="A94:C94"/>
    <mergeCell ref="D94:F94"/>
    <mergeCell ref="H94:J94"/>
    <mergeCell ref="K94:M94"/>
    <mergeCell ref="A97:C97"/>
    <mergeCell ref="D97:F97"/>
    <mergeCell ref="H97:J97"/>
    <mergeCell ref="K97:M97"/>
    <mergeCell ref="A90:C90"/>
    <mergeCell ref="D90:F90"/>
    <mergeCell ref="H90:J90"/>
    <mergeCell ref="K90:M90"/>
    <mergeCell ref="A92:F92"/>
    <mergeCell ref="H92:M92"/>
    <mergeCell ref="A104:C104"/>
    <mergeCell ref="D104:F104"/>
    <mergeCell ref="H104:J104"/>
    <mergeCell ref="K104:M104"/>
    <mergeCell ref="A99:F99"/>
    <mergeCell ref="H99:M99"/>
    <mergeCell ref="A101:C101"/>
    <mergeCell ref="D101:F101"/>
    <mergeCell ref="H101:J101"/>
    <mergeCell ref="K101:M101"/>
  </mergeCells>
  <pageMargins left="0.19685039370078741" right="0.19685039370078741" top="0.39370078740157483" bottom="0.39370078740157483" header="0" footer="0"/>
  <pageSetup paperSize="9" scale="83" fitToHeight="0" orientation="landscape" horizontalDpi="300" verticalDpi="300" r:id="rId1"/>
  <rowBreaks count="3" manualBreakCount="3">
    <brk id="42" max="12" man="1"/>
    <brk id="62" max="12" man="1"/>
    <brk id="83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14</vt:i4>
      </vt:variant>
      <vt:variant>
        <vt:lpstr>Pojmenované oblasti</vt:lpstr>
      </vt:variant>
      <vt:variant>
        <vt:i4>10</vt:i4>
      </vt:variant>
    </vt:vector>
  </HeadingPairs>
  <TitlesOfParts>
    <vt:vector size="24" baseType="lpstr">
      <vt:lpstr>seznam</vt:lpstr>
      <vt:lpstr>Vysledky</vt:lpstr>
      <vt:lpstr>sk A,B - Muži</vt:lpstr>
      <vt:lpstr>sk C,D - Ženy</vt:lpstr>
      <vt:lpstr>sk 1-6, 7-12 - Muži</vt:lpstr>
      <vt:lpstr>sk 1-6, 7-10 - Ženy</vt:lpstr>
      <vt:lpstr>zápis tisk I Muži</vt:lpstr>
      <vt:lpstr>zápis tisk I Ženy</vt:lpstr>
      <vt:lpstr>zápis tisk II Muži</vt:lpstr>
      <vt:lpstr>zápis tisk II Ženy</vt:lpstr>
      <vt:lpstr>Skupiny po 4</vt:lpstr>
      <vt:lpstr>sk C,D,E - žáci</vt:lpstr>
      <vt:lpstr>List1</vt:lpstr>
      <vt:lpstr>zápis</vt:lpstr>
      <vt:lpstr>'sk 1-6, 7-10 - Ženy'!Oblast_tisku</vt:lpstr>
      <vt:lpstr>'sk 1-6, 7-12 - Muži'!Oblast_tisku</vt:lpstr>
      <vt:lpstr>'sk A,B - Muži'!Oblast_tisku</vt:lpstr>
      <vt:lpstr>'sk C,D - Ženy'!Oblast_tisku</vt:lpstr>
      <vt:lpstr>'sk C,D,E - žáci'!Oblast_tisku</vt:lpstr>
      <vt:lpstr>Vysledky!Oblast_tisku</vt:lpstr>
      <vt:lpstr>'zápis tisk I Muži'!Oblast_tisku</vt:lpstr>
      <vt:lpstr>'zápis tisk I Ženy'!Oblast_tisku</vt:lpstr>
      <vt:lpstr>'zápis tisk II Muži'!Oblast_tisku</vt:lpstr>
      <vt:lpstr>'zápis tisk II Ženy'!Oblast_tisku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LK</dc:creator>
  <cp:lastModifiedBy>Tomáš Harna</cp:lastModifiedBy>
  <cp:lastPrinted>2023-05-13T12:24:31Z</cp:lastPrinted>
  <dcterms:created xsi:type="dcterms:W3CDTF">2003-12-23T23:27:09Z</dcterms:created>
  <dcterms:modified xsi:type="dcterms:W3CDTF">2023-05-13T14:06:14Z</dcterms:modified>
</cp:coreProperties>
</file>